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GitHub\inakm.github.io\myprojects\RVNL\"/>
    </mc:Choice>
  </mc:AlternateContent>
  <bookViews>
    <workbookView xWindow="0" yWindow="450" windowWidth="28800" windowHeight="13860" tabRatio="500" activeTab="7"/>
  </bookViews>
  <sheets>
    <sheet name="HOME" sheetId="1" r:id="rId1"/>
    <sheet name="Raw Data" sheetId="2" r:id="rId2"/>
    <sheet name="Profitability" sheetId="3" r:id="rId3"/>
    <sheet name="Liquidity" sheetId="4" r:id="rId4"/>
    <sheet name="Leverage" sheetId="5" r:id="rId5"/>
    <sheet name="Efficiency" sheetId="6" r:id="rId6"/>
    <sheet name="Trend Analysis" sheetId="7" r:id="rId7"/>
    <sheet name="FPA Insights" sheetId="8" r:id="rId8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3" l="1"/>
  <c r="C41" i="7"/>
  <c r="B40" i="7"/>
  <c r="G38" i="7"/>
  <c r="F38" i="7"/>
  <c r="D38" i="7"/>
  <c r="C38" i="7"/>
  <c r="B38" i="7"/>
  <c r="D37" i="7"/>
  <c r="G37" i="7" s="1"/>
  <c r="C37" i="7"/>
  <c r="F37" i="7" s="1"/>
  <c r="B37" i="7"/>
  <c r="G35" i="7"/>
  <c r="D35" i="7"/>
  <c r="C35" i="7"/>
  <c r="B35" i="7"/>
  <c r="F35" i="7" s="1"/>
  <c r="F34" i="7"/>
  <c r="D34" i="7"/>
  <c r="G34" i="7" s="1"/>
  <c r="C34" i="7"/>
  <c r="B34" i="7"/>
  <c r="G32" i="7"/>
  <c r="F32" i="7"/>
  <c r="D32" i="7"/>
  <c r="C32" i="7"/>
  <c r="B32" i="7"/>
  <c r="D31" i="7"/>
  <c r="G31" i="7" s="1"/>
  <c r="C31" i="7"/>
  <c r="F31" i="7" s="1"/>
  <c r="B31" i="7"/>
  <c r="G28" i="7"/>
  <c r="F28" i="7"/>
  <c r="D28" i="7"/>
  <c r="D40" i="7" s="1"/>
  <c r="C28" i="7"/>
  <c r="F40" i="7" s="1"/>
  <c r="B28" i="7"/>
  <c r="D27" i="7"/>
  <c r="G27" i="7" s="1"/>
  <c r="C27" i="7"/>
  <c r="F27" i="7" s="1"/>
  <c r="B27" i="7"/>
  <c r="G26" i="7"/>
  <c r="D26" i="7"/>
  <c r="C26" i="7"/>
  <c r="B26" i="7"/>
  <c r="F26" i="7" s="1"/>
  <c r="F25" i="7"/>
  <c r="D25" i="7"/>
  <c r="G25" i="7" s="1"/>
  <c r="C25" i="7"/>
  <c r="C40" i="7" s="1"/>
  <c r="B25" i="7"/>
  <c r="D21" i="7"/>
  <c r="C21" i="7"/>
  <c r="B21" i="7"/>
  <c r="B20" i="7"/>
  <c r="B43" i="7" s="1"/>
  <c r="D19" i="7"/>
  <c r="G41" i="7" s="1"/>
  <c r="C19" i="7"/>
  <c r="B19" i="7"/>
  <c r="D18" i="7"/>
  <c r="C18" i="7"/>
  <c r="B18" i="7"/>
  <c r="F41" i="7" s="1"/>
  <c r="D17" i="7"/>
  <c r="C17" i="7"/>
  <c r="B17" i="7"/>
  <c r="D15" i="7"/>
  <c r="C15" i="7"/>
  <c r="B15" i="7"/>
  <c r="D13" i="7"/>
  <c r="C13" i="7"/>
  <c r="B13" i="7"/>
  <c r="D12" i="7"/>
  <c r="C12" i="7"/>
  <c r="B12" i="7"/>
  <c r="B11" i="7"/>
  <c r="D9" i="7"/>
  <c r="C9" i="7"/>
  <c r="B9" i="7"/>
  <c r="D8" i="7"/>
  <c r="C8" i="7"/>
  <c r="B8" i="7"/>
  <c r="D7" i="7"/>
  <c r="C7" i="7"/>
  <c r="B7" i="7"/>
  <c r="D6" i="7"/>
  <c r="C6" i="7"/>
  <c r="B6" i="7"/>
  <c r="D22" i="6"/>
  <c r="C22" i="6"/>
  <c r="D19" i="6"/>
  <c r="C19" i="6"/>
  <c r="B19" i="6"/>
  <c r="D13" i="6"/>
  <c r="H22" i="6" s="1"/>
  <c r="C13" i="6"/>
  <c r="G22" i="6" s="1"/>
  <c r="B13" i="6"/>
  <c r="B22" i="6" s="1"/>
  <c r="D12" i="6"/>
  <c r="C12" i="6"/>
  <c r="B12" i="6"/>
  <c r="D11" i="6"/>
  <c r="C11" i="6"/>
  <c r="G21" i="6" s="1"/>
  <c r="B11" i="6"/>
  <c r="B21" i="6" s="1"/>
  <c r="D10" i="6"/>
  <c r="H20" i="6" s="1"/>
  <c r="C10" i="6"/>
  <c r="G20" i="6" s="1"/>
  <c r="B10" i="6"/>
  <c r="B20" i="6" s="1"/>
  <c r="D9" i="6"/>
  <c r="C9" i="6"/>
  <c r="C20" i="6" s="1"/>
  <c r="B9" i="6"/>
  <c r="D8" i="6"/>
  <c r="H19" i="6" s="1"/>
  <c r="C8" i="6"/>
  <c r="G19" i="6" s="1"/>
  <c r="B8" i="6"/>
  <c r="D7" i="6"/>
  <c r="H18" i="6" s="1"/>
  <c r="C7" i="6"/>
  <c r="D6" i="6"/>
  <c r="D18" i="6" s="1"/>
  <c r="C6" i="6"/>
  <c r="C18" i="6" s="1"/>
  <c r="B6" i="6"/>
  <c r="D22" i="5"/>
  <c r="H22" i="5" s="1"/>
  <c r="C22" i="5"/>
  <c r="G22" i="5" s="1"/>
  <c r="B22" i="5"/>
  <c r="B20" i="5"/>
  <c r="D13" i="5"/>
  <c r="C13" i="5"/>
  <c r="B13" i="5"/>
  <c r="D11" i="5"/>
  <c r="C11" i="5"/>
  <c r="B11" i="5"/>
  <c r="B10" i="5"/>
  <c r="D9" i="5"/>
  <c r="D23" i="5" s="1"/>
  <c r="C9" i="5"/>
  <c r="G23" i="5" s="1"/>
  <c r="B9" i="5"/>
  <c r="B23" i="5" s="1"/>
  <c r="D8" i="5"/>
  <c r="C8" i="5"/>
  <c r="B8" i="5"/>
  <c r="D6" i="5"/>
  <c r="D19" i="5" s="1"/>
  <c r="H15" i="4"/>
  <c r="D10" i="4"/>
  <c r="H19" i="4" s="1"/>
  <c r="C10" i="4"/>
  <c r="G19" i="4" s="1"/>
  <c r="B10" i="4"/>
  <c r="D9" i="4"/>
  <c r="H17" i="4" s="1"/>
  <c r="C9" i="4"/>
  <c r="C17" i="4" s="1"/>
  <c r="B9" i="4"/>
  <c r="B17" i="4" s="1"/>
  <c r="D8" i="4"/>
  <c r="C8" i="4"/>
  <c r="B8" i="4"/>
  <c r="D7" i="4"/>
  <c r="D19" i="4" s="1"/>
  <c r="C7" i="4"/>
  <c r="C16" i="4" s="1"/>
  <c r="B7" i="4"/>
  <c r="B19" i="4" s="1"/>
  <c r="D6" i="4"/>
  <c r="D18" i="4" s="1"/>
  <c r="C6" i="4"/>
  <c r="C15" i="4" s="1"/>
  <c r="B6" i="4"/>
  <c r="B15" i="4" s="1"/>
  <c r="D25" i="3"/>
  <c r="C25" i="3"/>
  <c r="B25" i="3"/>
  <c r="D24" i="3"/>
  <c r="C24" i="3"/>
  <c r="C23" i="3"/>
  <c r="B23" i="3"/>
  <c r="D22" i="3"/>
  <c r="C22" i="3"/>
  <c r="B22" i="3"/>
  <c r="D21" i="3"/>
  <c r="C21" i="3"/>
  <c r="B21" i="3"/>
  <c r="D20" i="3"/>
  <c r="C20" i="3"/>
  <c r="B20" i="3"/>
  <c r="D19" i="3"/>
  <c r="D35" i="3" s="1"/>
  <c r="C19" i="3"/>
  <c r="C35" i="3" s="1"/>
  <c r="B19" i="3"/>
  <c r="B35" i="3" s="1"/>
  <c r="D18" i="3"/>
  <c r="C18" i="3"/>
  <c r="B18" i="3"/>
  <c r="D17" i="3"/>
  <c r="C17" i="3"/>
  <c r="B17" i="3"/>
  <c r="B15" i="3"/>
  <c r="B37" i="3" s="1"/>
  <c r="D14" i="3"/>
  <c r="C14" i="3"/>
  <c r="B14" i="3"/>
  <c r="D13" i="3"/>
  <c r="C13" i="3"/>
  <c r="B13" i="3"/>
  <c r="D12" i="3"/>
  <c r="C12" i="3"/>
  <c r="B12" i="3"/>
  <c r="D11" i="3"/>
  <c r="C11" i="3"/>
  <c r="B11" i="3"/>
  <c r="D10" i="3"/>
  <c r="C10" i="3"/>
  <c r="B10" i="3"/>
  <c r="D9" i="3"/>
  <c r="C9" i="3"/>
  <c r="B9" i="3"/>
  <c r="D8" i="3"/>
  <c r="C8" i="3"/>
  <c r="B8" i="3"/>
  <c r="D7" i="3"/>
  <c r="C7" i="3"/>
  <c r="B7" i="3"/>
  <c r="D6" i="3"/>
  <c r="C6" i="3"/>
  <c r="B6" i="3"/>
  <c r="D62" i="2"/>
  <c r="D23" i="3" s="1"/>
  <c r="H35" i="3" s="1"/>
  <c r="C62" i="2"/>
  <c r="B62" i="2"/>
  <c r="D61" i="2"/>
  <c r="C61" i="2"/>
  <c r="B61" i="2"/>
  <c r="B7" i="6" s="1"/>
  <c r="D60" i="2"/>
  <c r="D26" i="3" s="1"/>
  <c r="C60" i="2"/>
  <c r="C26" i="3" s="1"/>
  <c r="B60" i="2"/>
  <c r="B26" i="3" s="1"/>
  <c r="B31" i="3" s="1"/>
  <c r="D59" i="2"/>
  <c r="C59" i="2"/>
  <c r="B59" i="2"/>
  <c r="B58" i="2"/>
  <c r="B12" i="5" s="1"/>
  <c r="D57" i="2"/>
  <c r="D15" i="3" s="1"/>
  <c r="C57" i="2"/>
  <c r="C15" i="3" s="1"/>
  <c r="B57" i="2"/>
  <c r="D55" i="2"/>
  <c r="D56" i="2" s="1"/>
  <c r="D7" i="5" s="1"/>
  <c r="C55" i="2"/>
  <c r="C56" i="2" s="1"/>
  <c r="C7" i="5" s="1"/>
  <c r="B55" i="2"/>
  <c r="B6" i="5" s="1"/>
  <c r="G31" i="3" l="1"/>
  <c r="C31" i="3"/>
  <c r="G18" i="6"/>
  <c r="H37" i="3"/>
  <c r="D37" i="3"/>
  <c r="H32" i="3"/>
  <c r="D31" i="3"/>
  <c r="H31" i="3"/>
  <c r="B18" i="5"/>
  <c r="B19" i="5"/>
  <c r="C32" i="3"/>
  <c r="G37" i="3"/>
  <c r="G32" i="3"/>
  <c r="C37" i="3"/>
  <c r="B18" i="6"/>
  <c r="D17" i="4"/>
  <c r="B33" i="3"/>
  <c r="G17" i="4"/>
  <c r="B33" i="7"/>
  <c r="B42" i="7" s="1"/>
  <c r="C33" i="3"/>
  <c r="B38" i="3"/>
  <c r="B29" i="7"/>
  <c r="C33" i="7"/>
  <c r="G36" i="3"/>
  <c r="B18" i="4"/>
  <c r="D10" i="5"/>
  <c r="C21" i="6"/>
  <c r="B16" i="3"/>
  <c r="B34" i="3" s="1"/>
  <c r="B24" i="3"/>
  <c r="B36" i="3" s="1"/>
  <c r="G35" i="3"/>
  <c r="D15" i="4"/>
  <c r="G18" i="4"/>
  <c r="C6" i="5"/>
  <c r="H19" i="5"/>
  <c r="H21" i="6"/>
  <c r="G40" i="7"/>
  <c r="G15" i="4"/>
  <c r="H18" i="4"/>
  <c r="D18" i="5"/>
  <c r="C23" i="5"/>
  <c r="D20" i="6"/>
  <c r="B41" i="7"/>
  <c r="C19" i="4"/>
  <c r="C20" i="7"/>
  <c r="D41" i="7"/>
  <c r="C36" i="3"/>
  <c r="B16" i="4"/>
  <c r="H23" i="5"/>
  <c r="B56" i="2"/>
  <c r="B7" i="5" s="1"/>
  <c r="B21" i="5" s="1"/>
  <c r="D33" i="3"/>
  <c r="C38" i="3"/>
  <c r="B32" i="3"/>
  <c r="G33" i="3"/>
  <c r="H36" i="3"/>
  <c r="D38" i="3"/>
  <c r="G16" i="4"/>
  <c r="C18" i="4"/>
  <c r="D21" i="6"/>
  <c r="B14" i="7"/>
  <c r="C58" i="2"/>
  <c r="D36" i="3"/>
  <c r="C10" i="5"/>
  <c r="C14" i="7"/>
  <c r="D20" i="7"/>
  <c r="D58" i="2"/>
  <c r="D16" i="4"/>
  <c r="D14" i="7"/>
  <c r="D33" i="7"/>
  <c r="H33" i="3"/>
  <c r="H16" i="4"/>
  <c r="D29" i="7" l="1"/>
  <c r="D11" i="7"/>
  <c r="D16" i="3"/>
  <c r="D12" i="5"/>
  <c r="G19" i="5"/>
  <c r="G18" i="5"/>
  <c r="C18" i="5"/>
  <c r="C19" i="5"/>
  <c r="G43" i="7"/>
  <c r="D43" i="7"/>
  <c r="H18" i="5"/>
  <c r="C20" i="5"/>
  <c r="G20" i="5"/>
  <c r="D20" i="5"/>
  <c r="H20" i="5"/>
  <c r="C42" i="7"/>
  <c r="F33" i="7"/>
  <c r="F42" i="7"/>
  <c r="G33" i="7"/>
  <c r="G42" i="7"/>
  <c r="D42" i="7"/>
  <c r="C29" i="7"/>
  <c r="F29" i="7" s="1"/>
  <c r="C12" i="5"/>
  <c r="C16" i="3"/>
  <c r="C11" i="7"/>
  <c r="F43" i="7"/>
  <c r="C43" i="7"/>
  <c r="G34" i="3" l="1"/>
  <c r="C34" i="3"/>
  <c r="G21" i="5"/>
  <c r="C21" i="5"/>
  <c r="D21" i="5"/>
  <c r="H21" i="5"/>
  <c r="D34" i="3"/>
  <c r="H34" i="3"/>
  <c r="G29" i="7"/>
</calcChain>
</file>

<file path=xl/sharedStrings.xml><?xml version="1.0" encoding="utf-8"?>
<sst xmlns="http://schemas.openxmlformats.org/spreadsheetml/2006/main" count="589" uniqueCount="409">
  <si>
    <t>RATIO ANALYSIS - RAIL VIKAS NIGAM LIMITED (RVNL)</t>
  </si>
  <si>
    <t>Standalone Financials | FY2022-23, FY2023-24, FY2024-25 | All values in INR Crore</t>
  </si>
  <si>
    <t>ABOUT RVNL</t>
  </si>
  <si>
    <t>Full Name</t>
  </si>
  <si>
    <t>Rail Vikas Nigam Limited</t>
  </si>
  <si>
    <t>Type</t>
  </si>
  <si>
    <t>Government of India Enterprise (Navratna PSU)</t>
  </si>
  <si>
    <t>Sector</t>
  </si>
  <si>
    <t>Industrials - Construction - Civil Construction</t>
  </si>
  <si>
    <t>Listed On</t>
  </si>
  <si>
    <t>BSE and NSE</t>
  </si>
  <si>
    <t>CIN</t>
  </si>
  <si>
    <t>U45203DL2003GOI119852</t>
  </si>
  <si>
    <t>REVENUE MODEL AND BUSINESS OVERVIEW</t>
  </si>
  <si>
    <t>Revenue Source</t>
  </si>
  <si>
    <t>RVNL earns revenue by executing railway infrastructure projects on behalf of Indian Railways. It acts as a project manager and contractor.</t>
  </si>
  <si>
    <t>Contract Type</t>
  </si>
  <si>
    <t>Government contracts (Indian Railways and Ministry of Railways). Revenue is recognised on percentage completion basis.</t>
  </si>
  <si>
    <t>Key Projects</t>
  </si>
  <si>
    <t>Railway track laying, bridge construction, electrification, signaling, station redevelopment, and tunnel works.</t>
  </si>
  <si>
    <t>Cost Structure</t>
  </si>
  <si>
    <t>Major cost is Expenditure on Operations (sub-contractor payments). Employee cost is low because RVNL uses outsourced execution.</t>
  </si>
  <si>
    <t>Borrowings</t>
  </si>
  <si>
    <t>RVNL borrows from IRFC (Indian Railway Finance Corporation) on behalf of Indian Railways for project funding.</t>
  </si>
  <si>
    <t>Dividend Policy</t>
  </si>
  <si>
    <t>Regular dividend paying company. Dividend paid from operating profits each year.</t>
  </si>
  <si>
    <t>Key Observation</t>
  </si>
  <si>
    <t>RVNL is an asset-light company. It does not own heavy machinery. Revenue depends on government project allocation and execution speed.</t>
  </si>
  <si>
    <t>SHEET INDEX</t>
  </si>
  <si>
    <t>No.</t>
  </si>
  <si>
    <t>Sheet Name</t>
  </si>
  <si>
    <t>Description</t>
  </si>
  <si>
    <t>1</t>
  </si>
  <si>
    <t>Cover</t>
  </si>
  <si>
    <t>Company overview and business description</t>
  </si>
  <si>
    <t>2</t>
  </si>
  <si>
    <t>Raw Data</t>
  </si>
  <si>
    <t>Source financial data from annual reports (Balance Sheet, P&amp;L, Cash Flow)</t>
  </si>
  <si>
    <t>3</t>
  </si>
  <si>
    <t>Profitability</t>
  </si>
  <si>
    <t>Net Margin, Operating Margin, ROE, ROA, ROCE</t>
  </si>
  <si>
    <t>4</t>
  </si>
  <si>
    <t>Liquidity</t>
  </si>
  <si>
    <t>Current Ratio, Quick Ratio, Cash Ratio</t>
  </si>
  <si>
    <t>5</t>
  </si>
  <si>
    <t>Leverage</t>
  </si>
  <si>
    <t>Debt-to-Equity, Debt-to-Assets, Interest Coverage, Debt Service</t>
  </si>
  <si>
    <t>6</t>
  </si>
  <si>
    <t>Efficiency</t>
  </si>
  <si>
    <t>Asset Turnover, Receivable Days, Payable Days, Working Capital Turnover</t>
  </si>
  <si>
    <t>7</t>
  </si>
  <si>
    <t>Trend Analysis</t>
  </si>
  <si>
    <t>Year-on-year movement for all key metrics</t>
  </si>
  <si>
    <t>8</t>
  </si>
  <si>
    <t>FPA Insights</t>
  </si>
  <si>
    <t>Analyst commentary, real-world context, business meaning</t>
  </si>
  <si>
    <t>model made by Anjani Kumar Mishra</t>
  </si>
  <si>
    <t>RAW FINANCIAL DATA - STANDALONE FINANCIALS (Rs. in Crore)</t>
  </si>
  <si>
    <t>Source: Annual Reports FY2022-23, FY2023-24, FY2024-25 | Blue = Hardcoded input from annual report</t>
  </si>
  <si>
    <t>Particulars</t>
  </si>
  <si>
    <t>FY2022-23</t>
  </si>
  <si>
    <t>FY2023-24</t>
  </si>
  <si>
    <t>FY2024-25</t>
  </si>
  <si>
    <t>Note</t>
  </si>
  <si>
    <t>A. INCOME STATEMENT (Standalone Statement of Profit and Loss)</t>
  </si>
  <si>
    <t>Revenue from Operations</t>
  </si>
  <si>
    <t>Note 20/21</t>
  </si>
  <si>
    <t>Other Income</t>
  </si>
  <si>
    <t>Note 21/22</t>
  </si>
  <si>
    <t>Total Income</t>
  </si>
  <si>
    <t>Rev + Other Income</t>
  </si>
  <si>
    <t>Expenditure on Operations</t>
  </si>
  <si>
    <t>Sub-contractor costs</t>
  </si>
  <si>
    <t>Employee Benefits Expense</t>
  </si>
  <si>
    <t>Finance Costs</t>
  </si>
  <si>
    <t>Interest on borrowings</t>
  </si>
  <si>
    <t>Depreciation and Amortisation</t>
  </si>
  <si>
    <t>Other Expenses</t>
  </si>
  <si>
    <t>Total Expenses</t>
  </si>
  <si>
    <t>Sum of all expenses</t>
  </si>
  <si>
    <t>EBIT (Profit before Interest and Tax)</t>
  </si>
  <si>
    <t>PBT + Finance Costs</t>
  </si>
  <si>
    <t>EBITDA</t>
  </si>
  <si>
    <t>EBIT + Depreciation</t>
  </si>
  <si>
    <t>Profit Before Tax (PBT)</t>
  </si>
  <si>
    <t>Total Tax Expense</t>
  </si>
  <si>
    <t>Profit After Tax (PAT)</t>
  </si>
  <si>
    <t>Net Profit</t>
  </si>
  <si>
    <t>B. BALANCE SHEET (Standalone Balance Sheet)</t>
  </si>
  <si>
    <t>Non-Current Assets</t>
  </si>
  <si>
    <t>Total NCA</t>
  </si>
  <si>
    <t xml:space="preserve">    Property Plant Equipment</t>
  </si>
  <si>
    <t>PP&amp;E</t>
  </si>
  <si>
    <t xml:space="preserve">    Investments</t>
  </si>
  <si>
    <t>in subsidiaries/JVs</t>
  </si>
  <si>
    <t xml:space="preserve">    Lease Receivables NC</t>
  </si>
  <si>
    <t>Non-current lease</t>
  </si>
  <si>
    <t>Current Assets</t>
  </si>
  <si>
    <t>Total CA</t>
  </si>
  <si>
    <t xml:space="preserve">    Trade Receivables</t>
  </si>
  <si>
    <t>Debtors</t>
  </si>
  <si>
    <t xml:space="preserve">    Cash and Cash Equivalents</t>
  </si>
  <si>
    <t>Bank + Cash</t>
  </si>
  <si>
    <t xml:space="preserve">    Bank Balances (Other)</t>
  </si>
  <si>
    <t>FDs etc</t>
  </si>
  <si>
    <t xml:space="preserve">    Lease Receivables Curr</t>
  </si>
  <si>
    <t>Current lease</t>
  </si>
  <si>
    <t xml:space="preserve">    Other Current Financial Assets</t>
  </si>
  <si>
    <t xml:space="preserve">    Other Current Assets</t>
  </si>
  <si>
    <t>Advances, prepaid etc</t>
  </si>
  <si>
    <t>Total Assets</t>
  </si>
  <si>
    <t>NCA + CA</t>
  </si>
  <si>
    <t>Total Equity</t>
  </si>
  <si>
    <t>Share Capital + Reserves</t>
  </si>
  <si>
    <t xml:space="preserve">    Equity Share Capital</t>
  </si>
  <si>
    <t>Paid-up capital</t>
  </si>
  <si>
    <t xml:space="preserve">    Other Equity (Reserves)</t>
  </si>
  <si>
    <t>Retained earnings</t>
  </si>
  <si>
    <t>Non-Current Liabilities</t>
  </si>
  <si>
    <t>Total NCL</t>
  </si>
  <si>
    <t xml:space="preserve">    NC Borrowings</t>
  </si>
  <si>
    <t>IRFC long-term loans</t>
  </si>
  <si>
    <t>Current Liabilities</t>
  </si>
  <si>
    <t>Total CL</t>
  </si>
  <si>
    <t xml:space="preserve">    Short-Term Borrowings</t>
  </si>
  <si>
    <t>ST borrowings</t>
  </si>
  <si>
    <t xml:space="preserve">    Trade Payables</t>
  </si>
  <si>
    <t>MSME + Others</t>
  </si>
  <si>
    <t xml:space="preserve">    Other Current Financial Liab</t>
  </si>
  <si>
    <t xml:space="preserve">    Other Current Liabilities</t>
  </si>
  <si>
    <t>Advance from clients</t>
  </si>
  <si>
    <t>Total Equity and Liabilities</t>
  </si>
  <si>
    <t>Must match Total Assets</t>
  </si>
  <si>
    <t>C. CASH FLOW STATEMENT (Standalone)</t>
  </si>
  <si>
    <t>Net Cash from Operating Activities (CFO)</t>
  </si>
  <si>
    <t>Operating CF</t>
  </si>
  <si>
    <t>Net Cash from Investing Activities (CFI)</t>
  </si>
  <si>
    <t>Investing CF</t>
  </si>
  <si>
    <t>Net Cash from Financing Activities (CFF)</t>
  </si>
  <si>
    <t>Financing CF</t>
  </si>
  <si>
    <t>Net Change in Cash</t>
  </si>
  <si>
    <t>CFO+CFI+CFF</t>
  </si>
  <si>
    <t>Closing Cash and Cash Equivalents</t>
  </si>
  <si>
    <t>Year-end cash</t>
  </si>
  <si>
    <t>Income Taxes Paid</t>
  </si>
  <si>
    <t>Actual tax outflow</t>
  </si>
  <si>
    <t>D. DERIVED / COMPUTED ITEMS (for Ratio Use - formulas only, no hardcoding)</t>
  </si>
  <si>
    <t>Total Debt</t>
  </si>
  <si>
    <t>NC Borrowings + ST Borrowings</t>
  </si>
  <si>
    <t>Net Debt (Total Debt minus Cash)</t>
  </si>
  <si>
    <t>To be updated after first row</t>
  </si>
  <si>
    <t>EBIT (computed)</t>
  </si>
  <si>
    <t>EBITDA (computed)</t>
  </si>
  <si>
    <t>Capital Employed</t>
  </si>
  <si>
    <t>Total Assets - Current Liabilities</t>
  </si>
  <si>
    <t>Gross Profit</t>
  </si>
  <si>
    <t>Revenue - Expenditure on Operations</t>
  </si>
  <si>
    <t>Average Total Assets</t>
  </si>
  <si>
    <t>Avg for ROA calc (FY23 uses FY23 only)</t>
  </si>
  <si>
    <t>Average Equity</t>
  </si>
  <si>
    <t>Avg for ROE calc</t>
  </si>
  <si>
    <t>A. PROFITABILITY RATIOS - RAIL VIKAS NIGAM LIMITED</t>
  </si>
  <si>
    <t>Rail Vikas Nigam Limited | Standalone | FY2022-23 to FY2024-25 | All values in INR Crore</t>
  </si>
  <si>
    <t>Blue text = hardcoded input  |  Black text = formula  |  Green text = cross-sheet formula</t>
  </si>
  <si>
    <t>RAW DATA USED IN THIS SHEET (linked from Raw Data sheet)</t>
  </si>
  <si>
    <t>Raw Data sheet, row 5</t>
  </si>
  <si>
    <t>Raw Data sheet, row 6</t>
  </si>
  <si>
    <t>Raw Data sheet, row 7</t>
  </si>
  <si>
    <t>Raw Data sheet, row 8</t>
  </si>
  <si>
    <t>Raw Data sheet, row 9</t>
  </si>
  <si>
    <t>Raw Data sheet, row 10</t>
  </si>
  <si>
    <t>Raw Data sheet, row 11</t>
  </si>
  <si>
    <t>Raw Data sheet, row 12</t>
  </si>
  <si>
    <t>Raw Data sheet, row 13</t>
  </si>
  <si>
    <t>EBIT</t>
  </si>
  <si>
    <t>Raw Data sheet, row 57</t>
  </si>
  <si>
    <t>Raw Data sheet, row 58</t>
  </si>
  <si>
    <t>Raw Data sheet, row 16</t>
  </si>
  <si>
    <t>Raw Data sheet, row 17</t>
  </si>
  <si>
    <t>Raw Data sheet, row 18</t>
  </si>
  <si>
    <t>Raw Data sheet, row 34</t>
  </si>
  <si>
    <t>Raw Data sheet, row 32</t>
  </si>
  <si>
    <t>Raw Data sheet, row 59</t>
  </si>
  <si>
    <t>Raw Data sheet, row 62</t>
  </si>
  <si>
    <t>Raw Data sheet, row 61</t>
  </si>
  <si>
    <t>Equity Share Capital</t>
  </si>
  <si>
    <t>Raw Data sheet, row 35</t>
  </si>
  <si>
    <t>Raw Data sheet, row 60</t>
  </si>
  <si>
    <t>Ratio Name</t>
  </si>
  <si>
    <t>Unit</t>
  </si>
  <si>
    <t>Formula Used</t>
  </si>
  <si>
    <t>Variation FY23-24</t>
  </si>
  <si>
    <t>Variation FY24-25</t>
  </si>
  <si>
    <t>Reason / Insight</t>
  </si>
  <si>
    <t>FP&amp;A Insight</t>
  </si>
  <si>
    <t>PROFITABILITY RATIOS</t>
  </si>
  <si>
    <t>1. Gross Profit Margin</t>
  </si>
  <si>
    <t>%</t>
  </si>
  <si>
    <t>Gross Profit / Revenue from Operations</t>
  </si>
  <si>
    <t>FY24: Margin improved slightly as revenue grew. Execution mix and project type affected margin. | FY25: Revenue fell to 19869 cr. Gross margin held but FY25 saw slightly higher sub-contractor costs.</t>
  </si>
  <si>
    <t>Here is what the numbers mean: RVNL keeps a thin gross margin because most revenue flows to sub-contractors. A stable 7-8% gross margin is normal for a project executor that does not self-construct.</t>
  </si>
  <si>
    <t>2. EBIT Margin (Operating Margin)</t>
  </si>
  <si>
    <t>EBIT / Revenue from Operations</t>
  </si>
  <si>
    <t>FY24: EBIT margin rose as revenue grew faster than expenses. Higher other income also contributed. | FY25: Revenue fell by ~8.5% but costs did not fall proportionally. EBIT margin compressed.</t>
  </si>
  <si>
    <t>Here is what the numbers mean: For a civil construction executor, an EBIT margin of 10-11% is healthy. FY25 margin dip shows that fixed overheads and higher depreciation squeezed profits when project inflows slowed.</t>
  </si>
  <si>
    <t>3. Net Profit Margin (PAT Margin)</t>
  </si>
  <si>
    <t>PAT / Revenue from Operations</t>
  </si>
  <si>
    <t>FY24: PAT margin improved. Revenue growth of 7% with controlled finance costs boosted net profit. | FY25: Revenue dropped 8.5% while fixed costs remained. PAT margin fell from 6.7% to 5.98%.</t>
  </si>
  <si>
    <t>Here is what the numbers mean: A ~6% PAT margin for a government-backed infra company is acceptable. The FY25 decline signals that project execution pace slowed and cost absorption pressure increased.</t>
  </si>
  <si>
    <t>4. EBITDA Margin</t>
  </si>
  <si>
    <t>EBITDA / Revenue from Operations</t>
  </si>
  <si>
    <t>FY24: Improved on back of operating leverage. Depreciation was slightly lower. | FY25: Higher depreciation (30.60 cr vs 20.82 cr) due to new assets. Revenue fell. Combined impact.</t>
  </si>
  <si>
    <t>Here is what the numbers mean: EBITDA margin tells us operating cash generation ability. A compression in FY25 signals caution on near-term cash flow from operations.</t>
  </si>
  <si>
    <t>5. Return on Equity (ROE)</t>
  </si>
  <si>
    <t>PAT / Average Total Equity</t>
  </si>
  <si>
    <t>FY24: ROE improved as PAT grew by 15% and equity base grew moderately. | FY25: PAT fell by 19% but equity base grew (retained earnings). ROE compressed significantly.</t>
  </si>
  <si>
    <t>Here is what the numbers mean: ROE shows how much return shareholders earned. A declining ROE in FY25 is a concern - it means the company is adding to its equity base faster than it is earning profits.</t>
  </si>
  <si>
    <t>6. Return on Assets (ROA)</t>
  </si>
  <si>
    <t>PAT / Average Total Assets</t>
  </si>
  <si>
    <t>FY24: ROA improved marginally. Asset base grew but PAT grew faster. | FY25: PAT declined while total assets grew to 19485 cr. ROA dipped.</t>
  </si>
  <si>
    <t>Here is what the numbers mean: RVNL is asset-light so ROA should ideally be higher. A 6-7% ROA is acceptable for this sector. Watch if it keeps falling.</t>
  </si>
  <si>
    <t>7. Return on Capital Employed (ROCE)</t>
  </si>
  <si>
    <t>EBIT / Capital Employed (Total Assets - Current Liabilities)</t>
  </si>
  <si>
    <t>FY24: ROCE improved as EBIT grew. Capital employed grew slower than profits. | FY25: EBIT fell with lower revenue. Capital employed also grew. Double pressure.</t>
  </si>
  <si>
    <t>Here is what the numbers mean: ROCE above 10% is a good benchmark for construction companies. RVNL has maintained this. FP&amp;A should track if ROCE stays above cost of capital (~8-9%).</t>
  </si>
  <si>
    <t>8. EPS (Basic) - Cross check</t>
  </si>
  <si>
    <t>Rs.</t>
  </si>
  <si>
    <t>PAT / Number of Shares (Equity Share Capital cr shares face value basis)</t>
  </si>
  <si>
    <t>EPS grew FY22-23 to FY23-24 on PAT growth. Fell in FY25 on lower PAT. | Here is what the numbers mean: EPS of Rs 5.70 in FY25 vs Rs 7.02 in FY24 is a 19% decline - this directly impacts stock price sentiment and dividend capacity.</t>
  </si>
  <si>
    <t>B. LIQUIDITY RATIOS - RAIL VIKAS NIGAM LIMITED</t>
  </si>
  <si>
    <t>Raw Data sheet, row 25</t>
  </si>
  <si>
    <t>Raw Data sheet, row 39</t>
  </si>
  <si>
    <t>Other Current Assets</t>
  </si>
  <si>
    <t>Raw Data sheet, row 31</t>
  </si>
  <si>
    <t>Cash and Cash Equivalents</t>
  </si>
  <si>
    <t>Raw Data sheet, row 27</t>
  </si>
  <si>
    <t>Operating Cash Flow (CFO)</t>
  </si>
  <si>
    <t>Raw Data sheet, row 47</t>
  </si>
  <si>
    <t>LIQUIDITY RATIOS</t>
  </si>
  <si>
    <t>1. Current Ratio</t>
  </si>
  <si>
    <t>x</t>
  </si>
  <si>
    <t>Total Current Assets / Total Current Liabilities</t>
  </si>
  <si>
    <t>FY24: Current ratio stable around 2x. Good liquidity. Current liabilities grew but assets matched. | FY25: Current assets surged to 11473 cr (mainly cash surge). Current liabilities grew to 5608. Ratio improved strongly.</t>
  </si>
  <si>
    <t>Here is what the numbers mean: A Current Ratio above 1.5x is healthy for a construction company. RVNL moved from 2.02 to 2.11 to 2.04 - consistent and safe. FY25 improvement driven by cash buildup.</t>
  </si>
  <si>
    <t>2. Quick Ratio</t>
  </si>
  <si>
    <t>(Current Assets - Other Current Assets) / Current Liabilities</t>
  </si>
  <si>
    <t>FY24: Quick ratio remained healthy above 1.4x. No signs of short-term stress. | FY25: Quick ratio improved sharply as cash and receivables grew. Other CA stayed flat.</t>
  </si>
  <si>
    <t>Here is what the numbers mean: Quick ratio excludes slow-moving or locked assets. RVNL consistently above 1.4x shows it can pay all current bills even without liquidating long-term items.</t>
  </si>
  <si>
    <t>3. Cash Ratio</t>
  </si>
  <si>
    <t>Cash and Cash Equivalents / Current Liabilities</t>
  </si>
  <si>
    <t>FY24: Cash ratio low at 0.22. Cash was just Rs 1027 cr vs CL of 4583 cr. Sufficient but lean. | FY25: Cash ratio jumped to 0.54 as operating cash inflows improved. Big change from FY23 when CFO was negative.</t>
  </si>
  <si>
    <t>Here is what the numbers mean: A construction company does not need a high cash ratio. Cash ratio of 0.18-0.54 is fine. FY25 cash buildup is a positive sign indicating better project billing cycles.</t>
  </si>
  <si>
    <t>4. Net Working Capital (Rs. Crore)</t>
  </si>
  <si>
    <t>Cr</t>
  </si>
  <si>
    <t>Current Assets - Current Liabilities</t>
  </si>
  <si>
    <t>FY24: NWC improved slightly from Rs 4553 cr to Rs 5083 cr. Positive trend. | FY25: NWC grew strongly to Rs 5864 cr driven by higher cash and receivables.</t>
  </si>
  <si>
    <t>Here is what the numbers mean: Positive and growing NWC means RVNL has a buffer to fund day-to-day operations. For a government contractor, a healthy NWC avoids reliance on short-term loans.</t>
  </si>
  <si>
    <t>5. Operating Cash Flow Ratio</t>
  </si>
  <si>
    <t>Operating Cash Flow / Current Liabilities</t>
  </si>
  <si>
    <t>FY24: CFO turned strongly positive (2939 cr vs -4080 cr in FY23). CFO/CL jumped. | FY25: CFO of 1920 cr vs CL of 5608 cr. Still positive and manageable.</t>
  </si>
  <si>
    <t>Here is what the numbers mean: FY23 negative CFO was a red flag. FY24 recovery was strong due to better working capital management. FY25 slight dip is okay but FP&amp;A should monitor if it falls further.</t>
  </si>
  <si>
    <t>C. LEVERAGE RATIOS - RAIL VIKAS NIGAM LIMITED</t>
  </si>
  <si>
    <t>Raw Data sheet, row 55</t>
  </si>
  <si>
    <t>Net Debt</t>
  </si>
  <si>
    <t>Raw Data sheet, row 56</t>
  </si>
  <si>
    <t>NC Borrowings</t>
  </si>
  <si>
    <t>Raw Data sheet, row 38</t>
  </si>
  <si>
    <t>LEVERAGE RATIOS</t>
  </si>
  <si>
    <t>1. Debt-to-Equity Ratio</t>
  </si>
  <si>
    <t>Total Debt (NC + ST Borrowings) / Total Equity</t>
  </si>
  <si>
    <t>FY24: D/E improved as equity grew (profits retained) and NC borrowings fell by 515 cr. | FY25: Continued improvement. RVNL is deleveraging. Equity grew to 8624 cr, debt fell further.</t>
  </si>
  <si>
    <t>Here is what the numbers mean: D/E of 0.83x in FY25 is healthy. RVNL was at 0.99x in FY23. The trend shows the company is becoming less dependent on borrowing. Good for long-term financial health.</t>
  </si>
  <si>
    <t>2. Debt-to-Assets Ratio</t>
  </si>
  <si>
    <t>Total Debt / Total Assets</t>
  </si>
  <si>
    <t>FY24: Ratio improved from 0.37 to 0.32. More of RVNL's assets are funded by equity. | FY25: Further improvement to 0.28. Equity funding of assets is increasing.</t>
  </si>
  <si>
    <t>Here is what the numbers mean: A ratio below 0.5 means less than half the assets are debt-funded. RVNL is moving in the right direction - less financial risk over time.</t>
  </si>
  <si>
    <t>3. Interest Coverage Ratio (ICR)</t>
  </si>
  <si>
    <t>EBIT / Finance Costs</t>
  </si>
  <si>
    <t>FY24: ICR improved to 4.41x from 3.83x. EBIT grew while finance costs slightly fell. | FY25: ICR fell to 3.87x. EBIT fell due to lower revenue. Finance costs also fell but not enough.</t>
  </si>
  <si>
    <t>Here is what the numbers mean: ICR above 3x is generally considered safe. RVNL is above this benchmark consistently. However FP&amp;A should watch if revenue keeps declining in FY26, ICR could drop further.</t>
  </si>
  <si>
    <t>4. Net Debt-to-EBITDA</t>
  </si>
  <si>
    <t>Net Debt / EBITDA</t>
  </si>
  <si>
    <t>FY24: Net Debt reduced as EBITDA improved. Ratio dropped sharply. | FY25: Net Debt fell further. Cash is very high now. Ratio improved significantly.</t>
  </si>
  <si>
    <t>Here is what the numbers mean: Net Debt / EBITDA below 2x is comfortable. FY25 ratio is very healthy. The company is well-placed to absorb any slowdown in collections.</t>
  </si>
  <si>
    <t>5. Long-Term Debt (NC Borrowings) - Trend</t>
  </si>
  <si>
    <t>Non-Current Borrowings (IRFC Loans)</t>
  </si>
  <si>
    <t>FY24: NC Borrowings reduced by Rs 515 cr. RVNL is repaying IRFC loans on schedule. | FY25: Further reduction of Rs 626 cr. Consistent deleveraging path.</t>
  </si>
  <si>
    <t>Here is what the numbers mean: RVNL borrows from IRFC on behalf of Ministry of Railways and recovers it through lease receivables. The borrowing reduction shows good project completion and collection momentum.</t>
  </si>
  <si>
    <t>6. Equity Multiplier</t>
  </si>
  <si>
    <t>Total Assets / Total Equity</t>
  </si>
  <si>
    <t>FY24: Equity multiplier fell from 2.71 to 2.38. Equity growing faster than assets. | FY25: Continued decline to 2.26. Lower leverage means lower financial risk.</t>
  </si>
  <si>
    <t>Here is what the numbers mean: An equity multiplier of 2.26 means assets are 2.26 times equity. DuPont analysis link: lower multiplier means ROE is less dependent on leverage and more on real earnings.</t>
  </si>
  <si>
    <t>D. EFFICIENCY RATIOS - RAIL VIKAS NIGAM LIMITED</t>
  </si>
  <si>
    <t>Trade Receivables</t>
  </si>
  <si>
    <t>Raw Data sheet, row 26</t>
  </si>
  <si>
    <t>Trade Payables</t>
  </si>
  <si>
    <t>Raw Data sheet, row 41</t>
  </si>
  <si>
    <t>EFFICIENCY RATIOS</t>
  </si>
  <si>
    <t>1. Asset Turnover Ratio</t>
  </si>
  <si>
    <t>Revenue from Operations / Average Total Assets</t>
  </si>
  <si>
    <t>FY24: Turnover improved as revenue grew to 21733 cr while asset base grew moderately. | FY25: Revenue fell to 19869 cr while assets grew. Asset turnover dipped.</t>
  </si>
  <si>
    <t>Here is what the numbers mean: RVNL generates about Rs 1 of revenue per Rs 1 of assets. This is typical for asset-light project management companies. A drop in FY25 signals that assets are growing but not being fully utilised yet.</t>
  </si>
  <si>
    <t>2. Trade Receivable Days (Debtor Days)</t>
  </si>
  <si>
    <t>Days</t>
  </si>
  <si>
    <t>(Trade Receivables / Revenue from Operations) x 365</t>
  </si>
  <si>
    <t>FY24: Debtor days increased from 17 to 19 days. Slightly slower collection from Railways. | FY25: Debtor days jumped to 27 days. Higher trade receivables (1490 cr) on lower revenue.</t>
  </si>
  <si>
    <t>Here is what the numbers mean: Higher debtor days mean RVNL is waiting longer to collect from Indian Railways. For a government contractor this is normal but FP&amp;A should watch if it keeps rising - working capital pressure increases.</t>
  </si>
  <si>
    <t>3. Trade Payable Days (Creditor Days)</t>
  </si>
  <si>
    <t>(Trade Payables / Expenditure on Operations) x 365</t>
  </si>
  <si>
    <t>FY24: Payable days fell sharply from 12 to 5 days. Rapid payment to sub-contractors in FY24. | FY25: Rose slightly to 7 days. Still very low. RVNL pays sub-contractors very quickly.</t>
  </si>
  <si>
    <t>Here is what the numbers mean: RVNL pays its sub-contractors quickly (under 10 days). This is a practice for government companies. It also means RVNL is not using creditor leverage to manage working capital.</t>
  </si>
  <si>
    <t>4. Working Capital Turnover</t>
  </si>
  <si>
    <t>Revenue from Operations / Net Working Capital</t>
  </si>
  <si>
    <t>FY24: Working capital turnover held steady. Revenue and NWC grew in tandem. | FY25: Fell as NWC grew faster (cash buildup) while revenue dipped. Lower utilisation.</t>
  </si>
  <si>
    <t>Here is what the numbers mean: A high working capital turnover means the company squeezes more revenue from each rupee of working capital. FY25 decline reflects cash sitting idle rather than being deployed in projects.</t>
  </si>
  <si>
    <t>5. Equity Turnover (Capital Turnover)</t>
  </si>
  <si>
    <t>Revenue from Operations / Total Equity</t>
  </si>
  <si>
    <t>FY24: Fell slightly as equity grew on profit retention. Revenue grew but equity grew faster. | FY25: Fell further as revenue dropped and equity kept growing. Dilution of capital efficiency.</t>
  </si>
  <si>
    <t>Here is what the numbers mean: In FY23 RVNL generated Rs 3.13 in revenue for each Rs 1 of equity. By FY25 it dropped to Rs 2.30. This shows earnings are retained but being put to less productive use in the near term.</t>
  </si>
  <si>
    <t>E. TREND ANALYSIS - RAIL VIKAS NIGAM LIMITED</t>
  </si>
  <si>
    <t>Year-on-Year movement of key financials and ratios | FY2022-23, FY2023-24, FY2024-25</t>
  </si>
  <si>
    <t>Metric</t>
  </si>
  <si>
    <t>Change FY23-24</t>
  </si>
  <si>
    <t>Change FY24-25</t>
  </si>
  <si>
    <t>Trend Direction and Comment</t>
  </si>
  <si>
    <t>Source Row</t>
  </si>
  <si>
    <t>KEY INCOME METRICS</t>
  </si>
  <si>
    <t>FY24 grew 7.1% on new project completions. FY25 fell 8.6% - slowdown in new project allocation or billing pace. Key risk area.</t>
  </si>
  <si>
    <t>Other income of 1019 cr in FY25 partially cushioned the revenue fall. Includes interest income from lease receivables.</t>
  </si>
  <si>
    <t>FY24: PBT jumped 18% to 1939 cr. FY25: PBT fell 20% to 1550 cr. Revenue-driven decline with limited cost flexibility.</t>
  </si>
  <si>
    <t>FY24: PAT up 15.4% to 1463 cr. FY25: PAT down 18.8% to 1189 cr. A direct impact of project execution slowdown.</t>
  </si>
  <si>
    <t>FY24: EBITDA improved strongly. FY25: EBITDA fell due to lower revenue and higher depreciation (new assets added).</t>
  </si>
  <si>
    <t>KEY BALANCE SHEET METRICS</t>
  </si>
  <si>
    <t>Assets growing steadily. FY25 saw current assets surge due to cash buildup (3045 cr cash). Asset growth not matched by revenue growth in FY25.</t>
  </si>
  <si>
    <t>Equity grows every year as RVNL retains profit after dividends. Strong equity base reduces future need for debt.</t>
  </si>
  <si>
    <t>Debt falling consistently. RVNL is in a debt repayment phase. Mostly IRFC loans being repaid as project collections come in.</t>
  </si>
  <si>
    <t>Cash jumped from 1027 cr in FY24 to 3045 cr in FY25 - almost 3x! Strong CFO in FY24 and FY25 built up cash. FY23 had negative CFO hence low cash.</t>
  </si>
  <si>
    <t>Rising each year. FY25 jump to 1490 cr is notable. Indicates work done but not yet billed or collected. FP&amp;A watch point.</t>
  </si>
  <si>
    <t>KEY CASH FLOW METRICS</t>
  </si>
  <si>
    <t>FY23: Negative CFO (-4080 cr) due to advance releases and working capital changes. FY24 and FY25: Strongly positive. Operations generating cash now.</t>
  </si>
  <si>
    <t>FY23 saw a massive cash drawdown. FY24 modest improvement. FY25 strong cash generation of 2017 cr. Structural improvement in cash cycle.</t>
  </si>
  <si>
    <t>KEY RATIO TRENDS</t>
  </si>
  <si>
    <t>Net Profit Margin</t>
  </si>
  <si>
    <t>Peaked at 6.73% in FY24. Fell to 5.98% in FY25. Revenue drop is the primary cause.</t>
  </si>
  <si>
    <t>Current Ratio</t>
  </si>
  <si>
    <t>Liquidity has been consistently healthy. FY25 improvement driven by cash surplus and receivables growth.</t>
  </si>
  <si>
    <t>Debt-to-Equity</t>
  </si>
  <si>
    <t>Steady deleveraging story. Debt falling, equity rising. FY25 D/E of 0.83x very healthy for infrastructure sector.</t>
  </si>
  <si>
    <t>Interest Coverage Ratio</t>
  </si>
  <si>
    <t>ICR above 3x in all years. FY25 slight dip to 3.87x. Still comfortable but directional concern if revenue stays low.</t>
  </si>
  <si>
    <t>FP&amp;A LEVEL INSIGHTS AND REAL-WORLD CONTEXT - RAIL VIKAS NIGAM LIMITED</t>
  </si>
  <si>
    <t>Here is what the numbers mean for the business | Analyst commentary for FY2022-23 to FY2024-25</t>
  </si>
  <si>
    <t>Area</t>
  </si>
  <si>
    <t>OVERALL BUSINESS ASSESSMENT</t>
  </si>
  <si>
    <t>FY2022-23 (Base Year)</t>
  </si>
  <si>
    <t>Revenue 20282 cr | PAT 1268 cr | CFO was -4080 cr</t>
  </si>
  <si>
    <t>Project billings improved but cash got blocked in working capital. Negative CFO despite healthy profits is because advance from clients dropped sharply.</t>
  </si>
  <si>
    <t>RVNL was in a heavy project execution phase. Working capital absorbed most of the cash. A common pattern in peak-execution years for infra companies.</t>
  </si>
  <si>
    <t>Monitor closely</t>
  </si>
  <si>
    <t>Negative CFO with positive profit = working capital trap. FP&amp;A should model DSO and advance receipts separately.</t>
  </si>
  <si>
    <t>FY2023-24 (Recovery Year)</t>
  </si>
  <si>
    <t>Revenue 21733 cr | PAT 1463 cr | CFO +2939 cr</t>
  </si>
  <si>
    <t>Revenue grew 7%. Profits up 15%. CFO turned strongly positive. Classic recovery after a working capital buildup year.</t>
  </si>
  <si>
    <t>Collections improved. Advances from clients normalized. Finance costs fell marginally. RVNL showed strong operational recovery.</t>
  </si>
  <si>
    <t>Positive trend</t>
  </si>
  <si>
    <t>Best year in the 3-year window. FP&amp;A benchmark: This is the level to maintain or improve.</t>
  </si>
  <si>
    <t>FY2024-25 (Cautionary Year)</t>
  </si>
  <si>
    <t>RATIO-WISE FP&amp;A COMMENTARY</t>
  </si>
  <si>
    <t>Profitability - Key Message</t>
  </si>
  <si>
    <t>Margins are thin but stable (6-11% EBIT). This is industry norm for project executors.</t>
  </si>
  <si>
    <t>RVNL is not a manufacturer with fat margins. It passes through most revenue to sub-contractors. Focus should be on volume (project size) not margin expansion.</t>
  </si>
  <si>
    <t>Compare with NCC Ltd, KNR Constructions, PNC Infratech - all have similar thin margins.</t>
  </si>
  <si>
    <t>Sector norm</t>
  </si>
  <si>
    <t>For FP&amp;A: Revenue volume growth and cost control on employee + other expenses matters more than chasing higher gross margins.</t>
  </si>
  <si>
    <t>Liquidity - Key Message</t>
  </si>
  <si>
    <t>Current ratio above 2x throughout. Cash ratio improved significantly in FY25.</t>
  </si>
  <si>
    <t>Liquidity is not a concern for RVNL. The government backing ensures payments do come in, just sometimes delayed. The 3045 cr cash in FY25 is a buffer.</t>
  </si>
  <si>
    <t>The negative CFO in FY23 was unusual and largely working capital driven, not a structural liquidity problem.</t>
  </si>
  <si>
    <t>Safe</t>
  </si>
  <si>
    <t>For FP&amp;A: Monitor other current liabilities (client advances) as they are a form of interest-free funding. Any decline in advances signals reduced order intake.</t>
  </si>
  <si>
    <t>Leverage - Key Message</t>
  </si>
  <si>
    <t>Debt is falling every year. D/E moved from 0.99x to 0.83x. ICR comfortable at 3.8-4.4x.</t>
  </si>
  <si>
    <t>RVNL is on a clear deleveraging path. The IRFC borrowing structure means interest cost is partly recoverable through lease income from Railways.</t>
  </si>
  <si>
    <t>Net Debt is declining fast as cash builds up. Net Debt/EBITDA below 2x in FY25.</t>
  </si>
  <si>
    <t>Improving</t>
  </si>
  <si>
    <t>For FP&amp;A: The deleveraging trend will continue if project execution stays steady. Watch for new project borrowing requirements which could temporarily reverse the trend.</t>
  </si>
  <si>
    <t>Efficiency - Key Message</t>
  </si>
  <si>
    <t>REAL-WORLD CONTEXT AND RISKS</t>
  </si>
  <si>
    <t>Revenue Risk</t>
  </si>
  <si>
    <t>RVNL depends 100% on Indian Railways for orders.</t>
  </si>
  <si>
    <t>Any change in Ministry budget, capex plans, or project priorities directly hits RVNL revenue. The FY25 revenue dip may reflect the post-election budget revision period.</t>
  </si>
  <si>
    <t>Compare: Indian Railways capex was Rs 2.52 lakh crore in Union Budget FY25. RVNL should ideally capture a growing share of this pie.</t>
  </si>
  <si>
    <t>High dependency</t>
  </si>
  <si>
    <t>FP&amp;A recommendation: Model revenue scenarios based on Ministry of Railways capex allocation. Track order book (unexecuted orders) as a leading indicator.</t>
  </si>
  <si>
    <t>Margin Risk</t>
  </si>
  <si>
    <t>Sub-contractor costs are 93% of operating costs.</t>
  </si>
  <si>
    <t>Any rise in material prices, labour costs, or sub-contractor rates squeezes margins. RVNL has limited ability to pass these on mid-contract.</t>
  </si>
  <si>
    <t>RVNL does not set project prices. MoR/Railways sets them. Cost overruns are partially absorbed by RVNL.</t>
  </si>
  <si>
    <t>Medium risk</t>
  </si>
  <si>
    <t>FP&amp;A recommendation: Monitor expenditure on operations as a % of revenue. Alert if it exceeds 93% for two consecutive quarters.</t>
  </si>
  <si>
    <t>Structural Strengths</t>
  </si>
  <si>
    <t>Government ownership, zero client default risk, listed entity.</t>
  </si>
  <si>
    <t>RVNL has the strongest possible client - the Government of India via Indian Railways. Default risk is near zero. This makes it a stable but slow-growth business.</t>
  </si>
  <si>
    <t>Navratna status gives financial autonomy. Board can approve projects and JVs independently up to certain limits.</t>
  </si>
  <si>
    <t>Strong moat</t>
  </si>
  <si>
    <t>FP&amp;A recommendation: Value RVNL on P/E and EV/EBITDA relative to PSU infra peers. Government support provides a floor to earnings.</t>
  </si>
  <si>
    <t>Model made by Anjani Kr Mishra</t>
  </si>
  <si>
    <t>Model by Anjani Kr Mishra</t>
  </si>
  <si>
    <t xml:space="preserve">RAW DATA USED IN THIS SHEET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</si>
</sst>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(#,##0.00\);\-"/>
    <numFmt numFmtId="165" formatCode="0.00%;\(0.00%\);\-"/>
    <numFmt numFmtId="166" formatCode="0.00\x;\(0.00&quot;x)&quot;;\-"/>
  </numFmts>
  <fonts count="29" x14ac:knownFonts="1">
    <font>
      <sz val="11"/>
      <color theme="1"/>
      <name val="Calibri"/>
      <family val="2"/>
      <charset val="1"/>
    </font>
    <font>
      <b/>
      <sz val="18"/>
      <color rgb="FFFFFFFF"/>
      <name val="Arial"/>
      <family val="2"/>
    </font>
    <font>
      <sz val="11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1F3864"/>
      <name val="Arial"/>
      <family val="2"/>
    </font>
    <font>
      <b/>
      <sz val="10"/>
      <color rgb="FF000000"/>
      <name val="Arial"/>
      <family val="2"/>
    </font>
    <font>
      <b/>
      <sz val="10"/>
      <color rgb="FF2E75B6"/>
      <name val="Arial"/>
      <family val="2"/>
    </font>
    <font>
      <i/>
      <sz val="8"/>
      <color rgb="FF808080"/>
      <name val="Arial"/>
      <family val="2"/>
    </font>
    <font>
      <b/>
      <sz val="13"/>
      <color rgb="FFFFFFFF"/>
      <name val="Arial"/>
      <family val="2"/>
    </font>
    <font>
      <i/>
      <sz val="9"/>
      <color rgb="FF1F3864"/>
      <name val="Arial"/>
      <family val="2"/>
    </font>
    <font>
      <i/>
      <sz val="8"/>
      <color rgb="FF000000"/>
      <name val="Arial"/>
      <family val="2"/>
    </font>
    <font>
      <b/>
      <sz val="10"/>
      <color rgb="FF0000FF"/>
      <name val="Arial"/>
      <family val="2"/>
    </font>
    <font>
      <sz val="14"/>
      <color rgb="FF000000"/>
      <name val="Arial"/>
      <family val="2"/>
    </font>
    <font>
      <b/>
      <sz val="14"/>
      <color rgb="FF1F3864"/>
      <name val="Arial"/>
      <family val="2"/>
    </font>
    <font>
      <sz val="14"/>
      <color rgb="FF1F3864"/>
      <name val="Arial"/>
      <family val="2"/>
    </font>
    <font>
      <i/>
      <sz val="14"/>
      <color rgb="FF404040"/>
      <name val="Arial"/>
      <family val="2"/>
    </font>
    <font>
      <sz val="14"/>
      <color rgb="FF008000"/>
      <name val="Arial"/>
      <family val="2"/>
    </font>
    <font>
      <sz val="14"/>
      <color theme="1"/>
      <name val="Calibri"/>
      <family val="2"/>
      <charset val="1"/>
    </font>
    <font>
      <b/>
      <sz val="14"/>
      <color rgb="FFFFFFFF"/>
      <name val="Arial"/>
      <family val="2"/>
    </font>
    <font>
      <i/>
      <sz val="14"/>
      <color rgb="FF1F3864"/>
      <name val="Arial"/>
      <family val="2"/>
    </font>
    <font>
      <sz val="14"/>
      <color rgb="FF505050"/>
      <name val="Arial"/>
      <family val="2"/>
    </font>
    <font>
      <i/>
      <sz val="14"/>
      <color rgb="FF606060"/>
      <name val="Arial"/>
      <family val="2"/>
    </font>
    <font>
      <i/>
      <sz val="14"/>
      <color rgb="FF808080"/>
      <name val="Arial"/>
      <family val="2"/>
    </font>
    <font>
      <i/>
      <sz val="14"/>
      <color rgb="FF000000"/>
      <name val="Arial"/>
      <family val="2"/>
    </font>
    <font>
      <sz val="14"/>
      <color rgb="FF0000FF"/>
      <name val="Arial"/>
      <family val="2"/>
    </font>
    <font>
      <b/>
      <sz val="14"/>
      <color rgb="FF008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F3864"/>
        <bgColor rgb="FF404040"/>
      </patternFill>
    </fill>
    <fill>
      <patternFill patternType="solid">
        <fgColor rgb="FF2E75B6"/>
        <bgColor rgb="FF0066CC"/>
      </patternFill>
    </fill>
    <fill>
      <patternFill patternType="solid">
        <fgColor rgb="FFBDD7EE"/>
        <bgColor rgb="FF99CCFF"/>
      </patternFill>
    </fill>
    <fill>
      <patternFill patternType="solid">
        <fgColor rgb="FFF2F2F2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E2EFDA"/>
        <bgColor rgb="FFF2F2F2"/>
      </patternFill>
    </fill>
  </fills>
  <borders count="6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/>
    <xf numFmtId="0" fontId="3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/>
    <xf numFmtId="0" fontId="10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164" fontId="6" fillId="6" borderId="2" xfId="0" applyNumberFormat="1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left" vertical="center" wrapText="1"/>
    </xf>
    <xf numFmtId="164" fontId="6" fillId="5" borderId="2" xfId="0" applyNumberFormat="1" applyFont="1" applyFill="1" applyBorder="1" applyAlignment="1">
      <alignment horizontal="right" vertical="center"/>
    </xf>
    <xf numFmtId="0" fontId="7" fillId="7" borderId="2" xfId="0" applyFont="1" applyFill="1" applyBorder="1" applyAlignment="1">
      <alignment horizontal="left" vertical="center" wrapText="1"/>
    </xf>
    <xf numFmtId="164" fontId="14" fillId="7" borderId="2" xfId="0" applyNumberFormat="1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left" vertical="center" wrapText="1"/>
    </xf>
    <xf numFmtId="164" fontId="5" fillId="5" borderId="2" xfId="0" applyNumberFormat="1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left" vertical="center" wrapText="1"/>
    </xf>
    <xf numFmtId="164" fontId="5" fillId="6" borderId="2" xfId="0" applyNumberFormat="1" applyFont="1" applyFill="1" applyBorder="1" applyAlignment="1">
      <alignment horizontal="right" vertical="center"/>
    </xf>
    <xf numFmtId="0" fontId="15" fillId="5" borderId="2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165" fontId="15" fillId="5" borderId="2" xfId="0" applyNumberFormat="1" applyFont="1" applyFill="1" applyBorder="1" applyAlignment="1">
      <alignment horizontal="right" vertical="center"/>
    </xf>
    <xf numFmtId="0" fontId="17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left" vertical="center" wrapText="1"/>
    </xf>
    <xf numFmtId="165" fontId="19" fillId="5" borderId="2" xfId="0" applyNumberFormat="1" applyFont="1" applyFill="1" applyBorder="1" applyAlignment="1">
      <alignment horizontal="right" vertical="center"/>
    </xf>
    <xf numFmtId="0" fontId="17" fillId="5" borderId="2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165" fontId="15" fillId="6" borderId="2" xfId="0" applyNumberFormat="1" applyFont="1" applyFill="1" applyBorder="1" applyAlignment="1">
      <alignment horizontal="right" vertical="center"/>
    </xf>
    <xf numFmtId="0" fontId="17" fillId="6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left" vertical="center" wrapText="1"/>
    </xf>
    <xf numFmtId="165" fontId="19" fillId="6" borderId="2" xfId="0" applyNumberFormat="1" applyFont="1" applyFill="1" applyBorder="1" applyAlignment="1">
      <alignment horizontal="right" vertical="center"/>
    </xf>
    <xf numFmtId="0" fontId="17" fillId="6" borderId="2" xfId="0" applyFont="1" applyFill="1" applyBorder="1" applyAlignment="1">
      <alignment horizontal="left" vertical="center" wrapText="1"/>
    </xf>
    <xf numFmtId="164" fontId="15" fillId="6" borderId="2" xfId="0" applyNumberFormat="1" applyFont="1" applyFill="1" applyBorder="1" applyAlignment="1">
      <alignment horizontal="right" vertical="center"/>
    </xf>
    <xf numFmtId="0" fontId="20" fillId="6" borderId="2" xfId="0" applyFont="1" applyFill="1" applyBorder="1" applyAlignment="1"/>
    <xf numFmtId="0" fontId="20" fillId="0" borderId="0" xfId="0" applyFont="1"/>
    <xf numFmtId="164" fontId="19" fillId="5" borderId="2" xfId="0" applyNumberFormat="1" applyFont="1" applyFill="1" applyBorder="1" applyAlignment="1">
      <alignment horizontal="right" vertical="center"/>
    </xf>
    <xf numFmtId="164" fontId="19" fillId="6" borderId="2" xfId="0" applyNumberFormat="1" applyFont="1" applyFill="1" applyBorder="1" applyAlignment="1">
      <alignment horizontal="right" vertical="center"/>
    </xf>
    <xf numFmtId="0" fontId="20" fillId="4" borderId="1" xfId="0" applyFont="1" applyFill="1" applyBorder="1" applyAlignment="1"/>
    <xf numFmtId="0" fontId="20" fillId="0" borderId="4" xfId="0" applyFont="1" applyBorder="1"/>
    <xf numFmtId="0" fontId="20" fillId="0" borderId="0" xfId="0" applyFont="1" applyAlignment="1"/>
    <xf numFmtId="0" fontId="21" fillId="2" borderId="2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0" fillId="0" borderId="4" xfId="0" applyFont="1" applyBorder="1" applyAlignment="1"/>
    <xf numFmtId="0" fontId="25" fillId="0" borderId="0" xfId="0" applyFont="1" applyAlignment="1">
      <alignment horizontal="left" vertical="center" wrapText="1"/>
    </xf>
    <xf numFmtId="166" fontId="15" fillId="5" borderId="2" xfId="0" applyNumberFormat="1" applyFont="1" applyFill="1" applyBorder="1" applyAlignment="1">
      <alignment horizontal="right" vertical="center"/>
    </xf>
    <xf numFmtId="166" fontId="19" fillId="5" borderId="2" xfId="0" applyNumberFormat="1" applyFont="1" applyFill="1" applyBorder="1" applyAlignment="1">
      <alignment horizontal="right" vertical="center"/>
    </xf>
    <xf numFmtId="166" fontId="15" fillId="6" borderId="2" xfId="0" applyNumberFormat="1" applyFont="1" applyFill="1" applyBorder="1" applyAlignment="1">
      <alignment horizontal="right" vertical="center"/>
    </xf>
    <xf numFmtId="166" fontId="19" fillId="6" borderId="2" xfId="0" applyNumberFormat="1" applyFont="1" applyFill="1" applyBorder="1" applyAlignment="1">
      <alignment horizontal="right" vertical="center"/>
    </xf>
    <xf numFmtId="164" fontId="15" fillId="5" borderId="2" xfId="0" applyNumberFormat="1" applyFont="1" applyFill="1" applyBorder="1" applyAlignment="1">
      <alignment horizontal="right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0" fillId="0" borderId="5" xfId="0" applyFont="1" applyBorder="1" applyAlignment="1"/>
    <xf numFmtId="164" fontId="27" fillId="6" borderId="2" xfId="0" applyNumberFormat="1" applyFont="1" applyFill="1" applyBorder="1" applyAlignment="1">
      <alignment horizontal="right" vertical="center"/>
    </xf>
    <xf numFmtId="0" fontId="15" fillId="6" borderId="2" xfId="0" applyFont="1" applyFill="1" applyBorder="1" applyAlignment="1">
      <alignment horizontal="center" vertical="center" wrapText="1"/>
    </xf>
    <xf numFmtId="164" fontId="27" fillId="5" borderId="2" xfId="0" applyNumberFormat="1" applyFont="1" applyFill="1" applyBorder="1" applyAlignment="1">
      <alignment horizontal="right" vertical="center"/>
    </xf>
    <xf numFmtId="0" fontId="15" fillId="5" borderId="2" xfId="0" applyFont="1" applyFill="1" applyBorder="1" applyAlignment="1">
      <alignment horizontal="center" vertical="center" wrapText="1"/>
    </xf>
    <xf numFmtId="165" fontId="27" fillId="5" borderId="2" xfId="0" applyNumberFormat="1" applyFont="1" applyFill="1" applyBorder="1" applyAlignment="1">
      <alignment horizontal="right" vertical="center"/>
    </xf>
    <xf numFmtId="166" fontId="27" fillId="6" borderId="2" xfId="0" applyNumberFormat="1" applyFont="1" applyFill="1" applyBorder="1" applyAlignment="1">
      <alignment horizontal="right" vertical="center"/>
    </xf>
    <xf numFmtId="166" fontId="27" fillId="5" borderId="2" xfId="0" applyNumberFormat="1" applyFont="1" applyFill="1" applyBorder="1" applyAlignment="1">
      <alignment horizontal="right" vertical="center"/>
    </xf>
    <xf numFmtId="0" fontId="16" fillId="5" borderId="2" xfId="0" applyFont="1" applyFill="1" applyBorder="1" applyAlignment="1">
      <alignment horizontal="left" vertical="top" wrapText="1"/>
    </xf>
    <xf numFmtId="0" fontId="27" fillId="5" borderId="2" xfId="0" applyFont="1" applyFill="1" applyBorder="1" applyAlignment="1">
      <alignment horizontal="left" vertical="top" wrapText="1"/>
    </xf>
    <xf numFmtId="0" fontId="15" fillId="5" borderId="2" xfId="0" applyFont="1" applyFill="1" applyBorder="1" applyAlignment="1">
      <alignment horizontal="left" vertical="top" wrapText="1"/>
    </xf>
    <xf numFmtId="0" fontId="26" fillId="5" borderId="2" xfId="0" applyFont="1" applyFill="1" applyBorder="1" applyAlignment="1">
      <alignment horizontal="left" vertical="top" wrapText="1"/>
    </xf>
    <xf numFmtId="0" fontId="28" fillId="5" borderId="2" xfId="0" applyFont="1" applyFill="1" applyBorder="1" applyAlignment="1">
      <alignment horizontal="center" vertical="top" wrapText="1"/>
    </xf>
    <xf numFmtId="0" fontId="17" fillId="5" borderId="2" xfId="0" applyFont="1" applyFill="1" applyBorder="1" applyAlignment="1">
      <alignment horizontal="left" vertical="top" wrapText="1"/>
    </xf>
    <xf numFmtId="0" fontId="16" fillId="6" borderId="2" xfId="0" applyFont="1" applyFill="1" applyBorder="1" applyAlignment="1">
      <alignment horizontal="left" vertical="top" wrapText="1"/>
    </xf>
    <xf numFmtId="0" fontId="27" fillId="6" borderId="2" xfId="0" applyFont="1" applyFill="1" applyBorder="1" applyAlignment="1">
      <alignment horizontal="left" vertical="top" wrapText="1"/>
    </xf>
    <xf numFmtId="0" fontId="15" fillId="6" borderId="2" xfId="0" applyFont="1" applyFill="1" applyBorder="1" applyAlignment="1">
      <alignment horizontal="left" vertical="top" wrapText="1"/>
    </xf>
    <xf numFmtId="0" fontId="26" fillId="6" borderId="2" xfId="0" applyFont="1" applyFill="1" applyBorder="1" applyAlignment="1">
      <alignment horizontal="left" vertical="top" wrapText="1"/>
    </xf>
    <xf numFmtId="0" fontId="28" fillId="6" borderId="2" xfId="0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4" fillId="6" borderId="2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/>
    <xf numFmtId="0" fontId="23" fillId="5" borderId="0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top" wrapText="1"/>
    </xf>
    <xf numFmtId="0" fontId="20" fillId="6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06060"/>
      <rgbColor rgb="FF969696"/>
      <rgbColor rgb="FF1F3864"/>
      <rgbColor rgb="FF339966"/>
      <rgbColor rgb="FF003300"/>
      <rgbColor rgb="FF333300"/>
      <rgbColor rgb="FF993300"/>
      <rgbColor rgb="FF993366"/>
      <rgbColor rgb="FF505050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zoomScaleNormal="100" workbookViewId="0">
      <selection activeCell="C17" sqref="C17:H17"/>
    </sheetView>
  </sheetViews>
  <sheetFormatPr defaultColWidth="8.7109375" defaultRowHeight="15" x14ac:dyDescent="0.25"/>
  <cols>
    <col min="1" max="8" width="22" style="1" customWidth="1"/>
  </cols>
  <sheetData>
    <row r="1" spans="1:8" ht="45" customHeight="1" x14ac:dyDescent="0.25">
      <c r="A1" s="78" t="s">
        <v>0</v>
      </c>
      <c r="B1" s="78"/>
      <c r="C1" s="78"/>
      <c r="D1" s="78"/>
      <c r="E1" s="78"/>
      <c r="F1" s="78"/>
      <c r="G1" s="78"/>
      <c r="H1" s="78"/>
    </row>
    <row r="2" spans="1:8" ht="21.75" customHeight="1" x14ac:dyDescent="0.25">
      <c r="A2" s="79" t="s">
        <v>1</v>
      </c>
      <c r="B2" s="79"/>
      <c r="C2" s="79"/>
      <c r="D2" s="79"/>
      <c r="E2" s="79"/>
      <c r="F2" s="79"/>
      <c r="G2" s="79"/>
      <c r="H2" s="79"/>
    </row>
    <row r="3" spans="1:8" ht="7.5" customHeight="1" x14ac:dyDescent="0.25">
      <c r="A3" s="80"/>
      <c r="B3" s="80"/>
      <c r="C3" s="80"/>
      <c r="D3" s="80"/>
      <c r="E3" s="80"/>
      <c r="F3" s="80"/>
      <c r="G3" s="80"/>
      <c r="H3" s="80"/>
    </row>
    <row r="4" spans="1:8" ht="18" customHeight="1" x14ac:dyDescent="0.25">
      <c r="A4" s="81" t="s">
        <v>2</v>
      </c>
      <c r="B4" s="81"/>
      <c r="C4" s="82"/>
      <c r="D4" s="82"/>
      <c r="E4" s="82"/>
      <c r="F4" s="82"/>
      <c r="G4" s="82"/>
      <c r="H4" s="82"/>
    </row>
    <row r="5" spans="1:8" ht="18" customHeight="1" x14ac:dyDescent="0.25">
      <c r="A5" s="76" t="s">
        <v>3</v>
      </c>
      <c r="B5" s="76"/>
      <c r="C5" s="77" t="s">
        <v>4</v>
      </c>
      <c r="D5" s="77"/>
      <c r="E5" s="77"/>
      <c r="F5" s="77"/>
      <c r="G5" s="77"/>
      <c r="H5" s="77"/>
    </row>
    <row r="6" spans="1:8" ht="18" customHeight="1" x14ac:dyDescent="0.25">
      <c r="A6" s="72" t="s">
        <v>5</v>
      </c>
      <c r="B6" s="72"/>
      <c r="C6" s="75" t="s">
        <v>6</v>
      </c>
      <c r="D6" s="75"/>
      <c r="E6" s="75"/>
      <c r="F6" s="75"/>
      <c r="G6" s="75"/>
      <c r="H6" s="75"/>
    </row>
    <row r="7" spans="1:8" ht="18" customHeight="1" x14ac:dyDescent="0.25">
      <c r="A7" s="76" t="s">
        <v>7</v>
      </c>
      <c r="B7" s="76"/>
      <c r="C7" s="77" t="s">
        <v>8</v>
      </c>
      <c r="D7" s="77"/>
      <c r="E7" s="77"/>
      <c r="F7" s="77"/>
      <c r="G7" s="77"/>
      <c r="H7" s="77"/>
    </row>
    <row r="8" spans="1:8" ht="18" customHeight="1" x14ac:dyDescent="0.25">
      <c r="A8" s="72" t="s">
        <v>9</v>
      </c>
      <c r="B8" s="72"/>
      <c r="C8" s="75" t="s">
        <v>10</v>
      </c>
      <c r="D8" s="75"/>
      <c r="E8" s="75"/>
      <c r="F8" s="75"/>
      <c r="G8" s="75"/>
      <c r="H8" s="75"/>
    </row>
    <row r="9" spans="1:8" ht="18" customHeight="1" x14ac:dyDescent="0.25">
      <c r="A9" s="76" t="s">
        <v>11</v>
      </c>
      <c r="B9" s="76"/>
      <c r="C9" s="77" t="s">
        <v>12</v>
      </c>
      <c r="D9" s="77"/>
      <c r="E9" s="77"/>
      <c r="F9" s="77"/>
      <c r="G9" s="77"/>
      <c r="H9" s="77"/>
    </row>
    <row r="11" spans="1:8" ht="18" customHeight="1" x14ac:dyDescent="0.25">
      <c r="A11" s="73" t="s">
        <v>13</v>
      </c>
      <c r="B11" s="73"/>
      <c r="C11" s="73"/>
      <c r="D11" s="73"/>
      <c r="E11" s="73"/>
      <c r="F11" s="73"/>
      <c r="G11" s="73"/>
      <c r="H11" s="73"/>
    </row>
    <row r="12" spans="1:8" ht="21.75" customHeight="1" x14ac:dyDescent="0.25">
      <c r="A12" s="71" t="s">
        <v>14</v>
      </c>
      <c r="B12" s="71"/>
      <c r="C12" s="72" t="s">
        <v>15</v>
      </c>
      <c r="D12" s="72"/>
      <c r="E12" s="72"/>
      <c r="F12" s="72"/>
      <c r="G12" s="72"/>
      <c r="H12" s="72"/>
    </row>
    <row r="13" spans="1:8" ht="21.75" customHeight="1" x14ac:dyDescent="0.25">
      <c r="A13" s="71" t="s">
        <v>16</v>
      </c>
      <c r="B13" s="71"/>
      <c r="C13" s="72" t="s">
        <v>17</v>
      </c>
      <c r="D13" s="72"/>
      <c r="E13" s="72"/>
      <c r="F13" s="72"/>
      <c r="G13" s="72"/>
      <c r="H13" s="72"/>
    </row>
    <row r="14" spans="1:8" ht="21.75" customHeight="1" x14ac:dyDescent="0.25">
      <c r="A14" s="71" t="s">
        <v>18</v>
      </c>
      <c r="B14" s="71"/>
      <c r="C14" s="72" t="s">
        <v>19</v>
      </c>
      <c r="D14" s="72"/>
      <c r="E14" s="72"/>
      <c r="F14" s="72"/>
      <c r="G14" s="72"/>
      <c r="H14" s="72"/>
    </row>
    <row r="15" spans="1:8" ht="21.75" customHeight="1" x14ac:dyDescent="0.25">
      <c r="A15" s="71" t="s">
        <v>20</v>
      </c>
      <c r="B15" s="71"/>
      <c r="C15" s="72" t="s">
        <v>21</v>
      </c>
      <c r="D15" s="72"/>
      <c r="E15" s="72"/>
      <c r="F15" s="72"/>
      <c r="G15" s="72"/>
      <c r="H15" s="72"/>
    </row>
    <row r="16" spans="1:8" ht="21.75" customHeight="1" x14ac:dyDescent="0.25">
      <c r="A16" s="71" t="s">
        <v>22</v>
      </c>
      <c r="B16" s="71"/>
      <c r="C16" s="72" t="s">
        <v>23</v>
      </c>
      <c r="D16" s="72"/>
      <c r="E16" s="72"/>
      <c r="F16" s="72"/>
      <c r="G16" s="72"/>
      <c r="H16" s="72"/>
    </row>
    <row r="17" spans="1:8" ht="21.75" customHeight="1" x14ac:dyDescent="0.25">
      <c r="A17" s="71" t="s">
        <v>24</v>
      </c>
      <c r="B17" s="71"/>
      <c r="C17" s="72" t="s">
        <v>25</v>
      </c>
      <c r="D17" s="72"/>
      <c r="E17" s="72"/>
      <c r="F17" s="72"/>
      <c r="G17" s="72"/>
      <c r="H17" s="72"/>
    </row>
    <row r="18" spans="1:8" ht="21.75" customHeight="1" x14ac:dyDescent="0.25">
      <c r="A18" s="71" t="s">
        <v>26</v>
      </c>
      <c r="B18" s="71"/>
      <c r="C18" s="72" t="s">
        <v>27</v>
      </c>
      <c r="D18" s="72"/>
      <c r="E18" s="72"/>
      <c r="F18" s="72"/>
      <c r="G18" s="72"/>
      <c r="H18" s="72"/>
    </row>
    <row r="20" spans="1:8" ht="18" customHeight="1" x14ac:dyDescent="0.25">
      <c r="A20" s="73" t="s">
        <v>28</v>
      </c>
      <c r="B20" s="73"/>
      <c r="C20" s="73"/>
      <c r="D20" s="73"/>
      <c r="E20" s="73"/>
      <c r="F20" s="73"/>
      <c r="G20" s="73"/>
      <c r="H20" s="73"/>
    </row>
    <row r="21" spans="1:8" ht="15.75" customHeight="1" x14ac:dyDescent="0.25">
      <c r="A21" s="2" t="s">
        <v>29</v>
      </c>
      <c r="B21" s="2" t="s">
        <v>30</v>
      </c>
      <c r="C21" s="74" t="s">
        <v>31</v>
      </c>
      <c r="D21" s="74"/>
      <c r="E21" s="74"/>
      <c r="F21" s="74"/>
      <c r="G21" s="74"/>
      <c r="H21" s="74"/>
    </row>
    <row r="22" spans="1:8" ht="15.75" customHeight="1" x14ac:dyDescent="0.25">
      <c r="A22" s="3" t="s">
        <v>32</v>
      </c>
      <c r="B22" s="4" t="s">
        <v>33</v>
      </c>
      <c r="C22" s="70" t="s">
        <v>34</v>
      </c>
      <c r="D22" s="70"/>
      <c r="E22" s="70"/>
      <c r="F22" s="70"/>
      <c r="G22" s="70"/>
      <c r="H22" s="70"/>
    </row>
    <row r="23" spans="1:8" ht="15.75" customHeight="1" x14ac:dyDescent="0.25">
      <c r="A23" s="3" t="s">
        <v>35</v>
      </c>
      <c r="B23" s="4" t="s">
        <v>36</v>
      </c>
      <c r="C23" s="70" t="s">
        <v>37</v>
      </c>
      <c r="D23" s="70"/>
      <c r="E23" s="70"/>
      <c r="F23" s="70"/>
      <c r="G23" s="70"/>
      <c r="H23" s="70"/>
    </row>
    <row r="24" spans="1:8" ht="15.75" customHeight="1" x14ac:dyDescent="0.25">
      <c r="A24" s="3" t="s">
        <v>38</v>
      </c>
      <c r="B24" s="4" t="s">
        <v>39</v>
      </c>
      <c r="C24" s="70" t="s">
        <v>40</v>
      </c>
      <c r="D24" s="70"/>
      <c r="E24" s="70"/>
      <c r="F24" s="70"/>
      <c r="G24" s="70"/>
      <c r="H24" s="70"/>
    </row>
    <row r="25" spans="1:8" ht="15.75" customHeight="1" x14ac:dyDescent="0.25">
      <c r="A25" s="3" t="s">
        <v>41</v>
      </c>
      <c r="B25" s="4" t="s">
        <v>42</v>
      </c>
      <c r="C25" s="70" t="s">
        <v>43</v>
      </c>
      <c r="D25" s="70"/>
      <c r="E25" s="70"/>
      <c r="F25" s="70"/>
      <c r="G25" s="70"/>
      <c r="H25" s="70"/>
    </row>
    <row r="26" spans="1:8" ht="15.75" customHeight="1" x14ac:dyDescent="0.25">
      <c r="A26" s="3" t="s">
        <v>44</v>
      </c>
      <c r="B26" s="4" t="s">
        <v>45</v>
      </c>
      <c r="C26" s="70" t="s">
        <v>46</v>
      </c>
      <c r="D26" s="70"/>
      <c r="E26" s="70"/>
      <c r="F26" s="70"/>
      <c r="G26" s="70"/>
      <c r="H26" s="70"/>
    </row>
    <row r="27" spans="1:8" ht="15.75" customHeight="1" x14ac:dyDescent="0.25">
      <c r="A27" s="3" t="s">
        <v>47</v>
      </c>
      <c r="B27" s="4" t="s">
        <v>48</v>
      </c>
      <c r="C27" s="70" t="s">
        <v>49</v>
      </c>
      <c r="D27" s="70"/>
      <c r="E27" s="70"/>
      <c r="F27" s="70"/>
      <c r="G27" s="70"/>
      <c r="H27" s="70"/>
    </row>
    <row r="28" spans="1:8" ht="15.75" customHeight="1" x14ac:dyDescent="0.25">
      <c r="A28" s="3" t="s">
        <v>50</v>
      </c>
      <c r="B28" s="4" t="s">
        <v>51</v>
      </c>
      <c r="C28" s="70" t="s">
        <v>52</v>
      </c>
      <c r="D28" s="70"/>
      <c r="E28" s="70"/>
      <c r="F28" s="70"/>
      <c r="G28" s="70"/>
      <c r="H28" s="70"/>
    </row>
    <row r="29" spans="1:8" ht="15.75" customHeight="1" x14ac:dyDescent="0.25">
      <c r="A29" s="3" t="s">
        <v>53</v>
      </c>
      <c r="B29" s="4" t="s">
        <v>54</v>
      </c>
      <c r="C29" s="70" t="s">
        <v>55</v>
      </c>
      <c r="D29" s="70"/>
      <c r="E29" s="70"/>
      <c r="F29" s="70"/>
      <c r="G29" s="70"/>
      <c r="H29" s="70"/>
    </row>
    <row r="32" spans="1:8" ht="18.75" customHeight="1" x14ac:dyDescent="0.25">
      <c r="A32" s="5" t="s">
        <v>56</v>
      </c>
      <c r="B32" s="5"/>
      <c r="C32" s="5"/>
      <c r="D32" s="5"/>
      <c r="E32" s="5"/>
      <c r="F32" s="5"/>
      <c r="G32" s="5"/>
      <c r="H32" s="5"/>
    </row>
  </sheetData>
  <mergeCells count="40">
    <mergeCell ref="A1:H1"/>
    <mergeCell ref="A2:H2"/>
    <mergeCell ref="A3:H3"/>
    <mergeCell ref="A4:B4"/>
    <mergeCell ref="C4:H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H9"/>
    <mergeCell ref="A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B16"/>
    <mergeCell ref="C16:H16"/>
    <mergeCell ref="A17:B17"/>
    <mergeCell ref="C17:H17"/>
    <mergeCell ref="A18:B18"/>
    <mergeCell ref="C18:H18"/>
    <mergeCell ref="A20:H20"/>
    <mergeCell ref="C21:H21"/>
    <mergeCell ref="C22:H22"/>
    <mergeCell ref="C28:H28"/>
    <mergeCell ref="C29:H29"/>
    <mergeCell ref="C23:H23"/>
    <mergeCell ref="C24:H24"/>
    <mergeCell ref="C25:H25"/>
    <mergeCell ref="C26:H26"/>
    <mergeCell ref="C27:H27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showGridLines="0" topLeftCell="A13" zoomScaleNormal="100" workbookViewId="0">
      <selection activeCell="J22" sqref="J22"/>
    </sheetView>
  </sheetViews>
  <sheetFormatPr defaultColWidth="8.7109375" defaultRowHeight="15" x14ac:dyDescent="0.25"/>
  <cols>
    <col min="1" max="1" width="38" style="1" customWidth="1"/>
    <col min="2" max="5" width="16" style="1" customWidth="1"/>
    <col min="6" max="6" width="24" style="1" customWidth="1"/>
  </cols>
  <sheetData>
    <row r="1" spans="1:6" ht="30" customHeight="1" x14ac:dyDescent="0.25">
      <c r="A1" s="87" t="s">
        <v>57</v>
      </c>
      <c r="B1" s="87"/>
      <c r="C1" s="87"/>
      <c r="D1" s="87"/>
      <c r="E1" s="87"/>
      <c r="F1" s="87"/>
    </row>
    <row r="2" spans="1:6" ht="15.75" customHeight="1" x14ac:dyDescent="0.25">
      <c r="A2" s="88" t="s">
        <v>58</v>
      </c>
      <c r="B2" s="88"/>
      <c r="C2" s="88"/>
      <c r="D2" s="88"/>
      <c r="E2" s="88"/>
      <c r="F2" s="88"/>
    </row>
    <row r="3" spans="1:6" ht="18" customHeight="1" x14ac:dyDescent="0.25">
      <c r="A3" s="6" t="s">
        <v>59</v>
      </c>
      <c r="B3" s="6" t="s">
        <v>60</v>
      </c>
      <c r="C3" s="6" t="s">
        <v>61</v>
      </c>
      <c r="D3" s="6" t="s">
        <v>62</v>
      </c>
      <c r="E3" s="89" t="s">
        <v>63</v>
      </c>
      <c r="F3" s="89"/>
    </row>
    <row r="4" spans="1:6" ht="15" customHeight="1" x14ac:dyDescent="0.25">
      <c r="A4" s="85" t="s">
        <v>64</v>
      </c>
      <c r="B4" s="85"/>
      <c r="C4" s="85"/>
      <c r="D4" s="85"/>
      <c r="E4" s="85"/>
      <c r="F4" s="85"/>
    </row>
    <row r="5" spans="1:6" ht="16.5" customHeight="1" x14ac:dyDescent="0.25">
      <c r="A5" s="7" t="s">
        <v>65</v>
      </c>
      <c r="B5" s="8">
        <v>20281.57</v>
      </c>
      <c r="C5" s="8">
        <v>21732.58</v>
      </c>
      <c r="D5" s="8">
        <v>19869.349999999999</v>
      </c>
      <c r="E5" s="83" t="s">
        <v>66</v>
      </c>
      <c r="F5" s="83"/>
    </row>
    <row r="6" spans="1:6" ht="16.5" customHeight="1" x14ac:dyDescent="0.25">
      <c r="A6" s="9" t="s">
        <v>67</v>
      </c>
      <c r="B6" s="10">
        <v>1003.94</v>
      </c>
      <c r="C6" s="10">
        <v>1182.55</v>
      </c>
      <c r="D6" s="10">
        <v>1018.89</v>
      </c>
      <c r="E6" s="84" t="s">
        <v>68</v>
      </c>
      <c r="F6" s="84"/>
    </row>
    <row r="7" spans="1:6" ht="16.5" customHeight="1" x14ac:dyDescent="0.25">
      <c r="A7" s="11" t="s">
        <v>69</v>
      </c>
      <c r="B7" s="12">
        <v>21285.51</v>
      </c>
      <c r="C7" s="12">
        <v>22915.13</v>
      </c>
      <c r="D7" s="12">
        <v>20888.240000000002</v>
      </c>
      <c r="E7" s="86" t="s">
        <v>70</v>
      </c>
      <c r="F7" s="86"/>
    </row>
    <row r="8" spans="1:6" ht="16.5" customHeight="1" x14ac:dyDescent="0.25">
      <c r="A8" s="9" t="s">
        <v>71</v>
      </c>
      <c r="B8" s="10">
        <v>18727.599999999999</v>
      </c>
      <c r="C8" s="10">
        <v>20041.240000000002</v>
      </c>
      <c r="D8" s="10">
        <v>18385.2</v>
      </c>
      <c r="E8" s="84" t="s">
        <v>72</v>
      </c>
      <c r="F8" s="84"/>
    </row>
    <row r="9" spans="1:6" ht="16.5" customHeight="1" x14ac:dyDescent="0.25">
      <c r="A9" s="7" t="s">
        <v>73</v>
      </c>
      <c r="B9" s="8">
        <v>187.16</v>
      </c>
      <c r="C9" s="8">
        <v>184.18</v>
      </c>
      <c r="D9" s="8">
        <v>182.98</v>
      </c>
      <c r="E9" s="83"/>
      <c r="F9" s="83"/>
    </row>
    <row r="10" spans="1:6" ht="16.5" customHeight="1" x14ac:dyDescent="0.25">
      <c r="A10" s="9" t="s">
        <v>74</v>
      </c>
      <c r="B10" s="10">
        <v>581.37</v>
      </c>
      <c r="C10" s="10">
        <v>568.49</v>
      </c>
      <c r="D10" s="10">
        <v>539.51</v>
      </c>
      <c r="E10" s="84" t="s">
        <v>75</v>
      </c>
      <c r="F10" s="84"/>
    </row>
    <row r="11" spans="1:6" ht="16.5" customHeight="1" x14ac:dyDescent="0.25">
      <c r="A11" s="7" t="s">
        <v>76</v>
      </c>
      <c r="B11" s="8">
        <v>22.27</v>
      </c>
      <c r="C11" s="8">
        <v>20.82</v>
      </c>
      <c r="D11" s="8">
        <v>30.6</v>
      </c>
      <c r="E11" s="83"/>
      <c r="F11" s="83"/>
    </row>
    <row r="12" spans="1:6" ht="16.5" customHeight="1" x14ac:dyDescent="0.25">
      <c r="A12" s="9" t="s">
        <v>77</v>
      </c>
      <c r="B12" s="10">
        <v>122.73</v>
      </c>
      <c r="C12" s="10">
        <v>161</v>
      </c>
      <c r="D12" s="10">
        <v>199.78</v>
      </c>
      <c r="E12" s="84"/>
      <c r="F12" s="84"/>
    </row>
    <row r="13" spans="1:6" ht="16.5" customHeight="1" x14ac:dyDescent="0.25">
      <c r="A13" s="11" t="s">
        <v>78</v>
      </c>
      <c r="B13" s="12">
        <v>19641.13</v>
      </c>
      <c r="C13" s="12">
        <v>20975.73</v>
      </c>
      <c r="D13" s="12">
        <v>19338.07</v>
      </c>
      <c r="E13" s="86" t="s">
        <v>79</v>
      </c>
      <c r="F13" s="86"/>
    </row>
    <row r="14" spans="1:6" ht="16.5" customHeight="1" x14ac:dyDescent="0.25">
      <c r="A14" s="9" t="s">
        <v>80</v>
      </c>
      <c r="B14" s="10">
        <v>2225.75</v>
      </c>
      <c r="C14" s="10">
        <v>2507.89</v>
      </c>
      <c r="D14" s="10">
        <v>2089.6799999999998</v>
      </c>
      <c r="E14" s="84" t="s">
        <v>81</v>
      </c>
      <c r="F14" s="84"/>
    </row>
    <row r="15" spans="1:6" ht="16.5" customHeight="1" x14ac:dyDescent="0.25">
      <c r="A15" s="7" t="s">
        <v>82</v>
      </c>
      <c r="B15" s="8">
        <v>2248.02</v>
      </c>
      <c r="C15" s="8">
        <v>2528.71</v>
      </c>
      <c r="D15" s="8">
        <v>2120.2800000000002</v>
      </c>
      <c r="E15" s="83" t="s">
        <v>83</v>
      </c>
      <c r="F15" s="83"/>
    </row>
    <row r="16" spans="1:6" ht="16.5" customHeight="1" x14ac:dyDescent="0.25">
      <c r="A16" s="103" t="s">
        <v>84</v>
      </c>
      <c r="B16" s="10">
        <v>1644.38</v>
      </c>
      <c r="C16" s="10">
        <v>1939.4</v>
      </c>
      <c r="D16" s="10">
        <v>1550.17</v>
      </c>
      <c r="E16" s="84"/>
      <c r="F16" s="84"/>
    </row>
    <row r="17" spans="1:6" ht="16.5" customHeight="1" x14ac:dyDescent="0.25">
      <c r="A17" s="7" t="s">
        <v>85</v>
      </c>
      <c r="B17" s="8">
        <v>376.42</v>
      </c>
      <c r="C17" s="8">
        <v>476.45</v>
      </c>
      <c r="D17" s="8">
        <v>361.55</v>
      </c>
      <c r="E17" s="83"/>
      <c r="F17" s="83"/>
    </row>
    <row r="18" spans="1:6" ht="16.5" customHeight="1" x14ac:dyDescent="0.25">
      <c r="A18" s="11" t="s">
        <v>86</v>
      </c>
      <c r="B18" s="12">
        <v>1267.97</v>
      </c>
      <c r="C18" s="12">
        <v>1462.95</v>
      </c>
      <c r="D18" s="12">
        <v>1188.6199999999999</v>
      </c>
      <c r="E18" s="86" t="s">
        <v>87</v>
      </c>
      <c r="F18" s="86"/>
    </row>
    <row r="20" spans="1:6" ht="15" customHeight="1" x14ac:dyDescent="0.25">
      <c r="A20" s="85" t="s">
        <v>88</v>
      </c>
      <c r="B20" s="85"/>
      <c r="C20" s="85"/>
      <c r="D20" s="85"/>
      <c r="E20" s="85"/>
      <c r="F20" s="85"/>
    </row>
    <row r="21" spans="1:6" ht="16.5" customHeight="1" x14ac:dyDescent="0.25">
      <c r="A21" s="11" t="s">
        <v>89</v>
      </c>
      <c r="B21" s="12">
        <v>8581.09</v>
      </c>
      <c r="C21" s="12">
        <v>9066.93</v>
      </c>
      <c r="D21" s="12">
        <v>8012.02</v>
      </c>
      <c r="E21" s="86" t="s">
        <v>90</v>
      </c>
      <c r="F21" s="86"/>
    </row>
    <row r="22" spans="1:6" ht="16.5" customHeight="1" x14ac:dyDescent="0.25">
      <c r="A22" s="9" t="s">
        <v>91</v>
      </c>
      <c r="B22" s="10">
        <v>26.48</v>
      </c>
      <c r="C22" s="10">
        <v>28.62</v>
      </c>
      <c r="D22" s="10">
        <v>537.21</v>
      </c>
      <c r="E22" s="84" t="s">
        <v>92</v>
      </c>
      <c r="F22" s="84"/>
    </row>
    <row r="23" spans="1:6" ht="16.5" customHeight="1" x14ac:dyDescent="0.25">
      <c r="A23" s="7" t="s">
        <v>93</v>
      </c>
      <c r="B23" s="8">
        <v>1186.6400000000001</v>
      </c>
      <c r="C23" s="8">
        <v>1610.75</v>
      </c>
      <c r="D23" s="8">
        <v>1764.13</v>
      </c>
      <c r="E23" s="83" t="s">
        <v>94</v>
      </c>
      <c r="F23" s="83"/>
    </row>
    <row r="24" spans="1:6" ht="16.5" customHeight="1" x14ac:dyDescent="0.25">
      <c r="A24" s="9" t="s">
        <v>95</v>
      </c>
      <c r="B24" s="10">
        <v>4964.3599999999997</v>
      </c>
      <c r="C24" s="10">
        <v>4492.3599999999997</v>
      </c>
      <c r="D24" s="10">
        <v>3992.85</v>
      </c>
      <c r="E24" s="84" t="s">
        <v>96</v>
      </c>
      <c r="F24" s="84"/>
    </row>
    <row r="25" spans="1:6" ht="16.5" customHeight="1" x14ac:dyDescent="0.25">
      <c r="A25" s="11" t="s">
        <v>97</v>
      </c>
      <c r="B25" s="12">
        <v>9000.36</v>
      </c>
      <c r="C25" s="12">
        <v>9666.6</v>
      </c>
      <c r="D25" s="12">
        <v>11472.5</v>
      </c>
      <c r="E25" s="86" t="s">
        <v>98</v>
      </c>
      <c r="F25" s="86"/>
    </row>
    <row r="26" spans="1:6" ht="16.5" customHeight="1" x14ac:dyDescent="0.25">
      <c r="A26" s="9" t="s">
        <v>99</v>
      </c>
      <c r="B26" s="10">
        <v>969.3</v>
      </c>
      <c r="C26" s="10">
        <v>1106.48</v>
      </c>
      <c r="D26" s="10">
        <v>1489.51</v>
      </c>
      <c r="E26" s="84" t="s">
        <v>100</v>
      </c>
      <c r="F26" s="84"/>
    </row>
    <row r="27" spans="1:6" ht="16.5" customHeight="1" x14ac:dyDescent="0.25">
      <c r="A27" s="7" t="s">
        <v>101</v>
      </c>
      <c r="B27" s="8">
        <v>807.53</v>
      </c>
      <c r="C27" s="8">
        <v>1027.49</v>
      </c>
      <c r="D27" s="8">
        <v>3044.8</v>
      </c>
      <c r="E27" s="83" t="s">
        <v>102</v>
      </c>
      <c r="F27" s="83"/>
    </row>
    <row r="28" spans="1:6" ht="16.5" customHeight="1" x14ac:dyDescent="0.25">
      <c r="A28" s="9" t="s">
        <v>103</v>
      </c>
      <c r="B28" s="10">
        <v>1001.94</v>
      </c>
      <c r="C28" s="10">
        <v>1969.64</v>
      </c>
      <c r="D28" s="10">
        <v>718.44</v>
      </c>
      <c r="E28" s="84" t="s">
        <v>104</v>
      </c>
      <c r="F28" s="84"/>
    </row>
    <row r="29" spans="1:6" ht="16.5" customHeight="1" x14ac:dyDescent="0.25">
      <c r="A29" s="7" t="s">
        <v>105</v>
      </c>
      <c r="B29" s="8">
        <v>377.28</v>
      </c>
      <c r="C29" s="8">
        <v>472</v>
      </c>
      <c r="D29" s="8">
        <v>499.51</v>
      </c>
      <c r="E29" s="83" t="s">
        <v>106</v>
      </c>
      <c r="F29" s="83"/>
    </row>
    <row r="30" spans="1:6" ht="16.5" customHeight="1" x14ac:dyDescent="0.25">
      <c r="A30" s="9" t="s">
        <v>107</v>
      </c>
      <c r="B30" s="10">
        <v>2596.42</v>
      </c>
      <c r="C30" s="10">
        <v>1958.21</v>
      </c>
      <c r="D30" s="10">
        <v>2584.1799999999998</v>
      </c>
      <c r="E30" s="84"/>
      <c r="F30" s="84"/>
    </row>
    <row r="31" spans="1:6" ht="16.5" customHeight="1" x14ac:dyDescent="0.25">
      <c r="A31" s="7" t="s">
        <v>108</v>
      </c>
      <c r="B31" s="8">
        <v>3173.25</v>
      </c>
      <c r="C31" s="8">
        <v>3038.91</v>
      </c>
      <c r="D31" s="8">
        <v>3075.13</v>
      </c>
      <c r="E31" s="83" t="s">
        <v>109</v>
      </c>
      <c r="F31" s="83"/>
    </row>
    <row r="32" spans="1:6" ht="16.5" customHeight="1" x14ac:dyDescent="0.25">
      <c r="A32" s="11" t="s">
        <v>110</v>
      </c>
      <c r="B32" s="12">
        <v>17581.45</v>
      </c>
      <c r="C32" s="12">
        <v>18733.53</v>
      </c>
      <c r="D32" s="12">
        <v>19484.52</v>
      </c>
      <c r="E32" s="86" t="s">
        <v>111</v>
      </c>
      <c r="F32" s="86"/>
    </row>
    <row r="34" spans="1:6" ht="16.5" customHeight="1" x14ac:dyDescent="0.25">
      <c r="A34" s="11" t="s">
        <v>112</v>
      </c>
      <c r="B34" s="12">
        <v>6479.15</v>
      </c>
      <c r="C34" s="12">
        <v>7867.28</v>
      </c>
      <c r="D34" s="12">
        <v>8623.7199999999993</v>
      </c>
      <c r="E34" s="86" t="s">
        <v>113</v>
      </c>
      <c r="F34" s="86"/>
    </row>
    <row r="35" spans="1:6" ht="16.5" customHeight="1" x14ac:dyDescent="0.25">
      <c r="A35" s="7" t="s">
        <v>114</v>
      </c>
      <c r="B35" s="8">
        <v>2085.02</v>
      </c>
      <c r="C35" s="8">
        <v>2085.02</v>
      </c>
      <c r="D35" s="8">
        <v>2085.02</v>
      </c>
      <c r="E35" s="83" t="s">
        <v>115</v>
      </c>
      <c r="F35" s="83"/>
    </row>
    <row r="36" spans="1:6" ht="16.5" customHeight="1" x14ac:dyDescent="0.25">
      <c r="A36" s="9" t="s">
        <v>116</v>
      </c>
      <c r="B36" s="10">
        <v>4394.13</v>
      </c>
      <c r="C36" s="10">
        <v>5782.26</v>
      </c>
      <c r="D36" s="10">
        <v>6538.7</v>
      </c>
      <c r="E36" s="84" t="s">
        <v>117</v>
      </c>
      <c r="F36" s="84"/>
    </row>
    <row r="37" spans="1:6" ht="16.5" customHeight="1" x14ac:dyDescent="0.25">
      <c r="A37" s="11" t="s">
        <v>118</v>
      </c>
      <c r="B37" s="12">
        <v>6654.95</v>
      </c>
      <c r="C37" s="12">
        <v>6282.75</v>
      </c>
      <c r="D37" s="12">
        <v>5252.5</v>
      </c>
      <c r="E37" s="86" t="s">
        <v>119</v>
      </c>
      <c r="F37" s="86"/>
    </row>
    <row r="38" spans="1:6" ht="16.5" customHeight="1" x14ac:dyDescent="0.25">
      <c r="A38" s="9" t="s">
        <v>120</v>
      </c>
      <c r="B38" s="10">
        <v>6030.58</v>
      </c>
      <c r="C38" s="10">
        <v>5515.77</v>
      </c>
      <c r="D38" s="10">
        <v>4889.51</v>
      </c>
      <c r="E38" s="84" t="s">
        <v>121</v>
      </c>
      <c r="F38" s="84"/>
    </row>
    <row r="39" spans="1:6" ht="16.5" customHeight="1" x14ac:dyDescent="0.25">
      <c r="A39" s="11" t="s">
        <v>122</v>
      </c>
      <c r="B39" s="12">
        <v>4447.3500000000004</v>
      </c>
      <c r="C39" s="12">
        <v>4583.5</v>
      </c>
      <c r="D39" s="12">
        <v>5608.3</v>
      </c>
      <c r="E39" s="86" t="s">
        <v>123</v>
      </c>
      <c r="F39" s="86"/>
    </row>
    <row r="40" spans="1:6" ht="16.5" customHeight="1" x14ac:dyDescent="0.25">
      <c r="A40" s="9" t="s">
        <v>124</v>
      </c>
      <c r="B40" s="10">
        <v>377.29</v>
      </c>
      <c r="C40" s="10">
        <v>472</v>
      </c>
      <c r="D40" s="10">
        <v>499.51</v>
      </c>
      <c r="E40" s="84" t="s">
        <v>125</v>
      </c>
      <c r="F40" s="84"/>
    </row>
    <row r="41" spans="1:6" ht="16.5" customHeight="1" x14ac:dyDescent="0.25">
      <c r="A41" s="7" t="s">
        <v>126</v>
      </c>
      <c r="B41" s="8">
        <v>626.29</v>
      </c>
      <c r="C41" s="8">
        <v>252.4</v>
      </c>
      <c r="D41" s="8">
        <v>344.87</v>
      </c>
      <c r="E41" s="83" t="s">
        <v>127</v>
      </c>
      <c r="F41" s="83"/>
    </row>
    <row r="42" spans="1:6" ht="16.5" customHeight="1" x14ac:dyDescent="0.25">
      <c r="A42" s="9" t="s">
        <v>128</v>
      </c>
      <c r="B42" s="10">
        <v>1929.31</v>
      </c>
      <c r="C42" s="10">
        <v>1472.29</v>
      </c>
      <c r="D42" s="10">
        <v>2228.35</v>
      </c>
      <c r="E42" s="84"/>
      <c r="F42" s="84"/>
    </row>
    <row r="43" spans="1:6" ht="16.5" customHeight="1" x14ac:dyDescent="0.25">
      <c r="A43" s="7" t="s">
        <v>129</v>
      </c>
      <c r="B43" s="8">
        <v>1463.9</v>
      </c>
      <c r="C43" s="8">
        <v>2320.1</v>
      </c>
      <c r="D43" s="8">
        <v>2416.9299999999998</v>
      </c>
      <c r="E43" s="83" t="s">
        <v>130</v>
      </c>
      <c r="F43" s="83"/>
    </row>
    <row r="44" spans="1:6" ht="16.5" customHeight="1" x14ac:dyDescent="0.25">
      <c r="A44" s="11" t="s">
        <v>131</v>
      </c>
      <c r="B44" s="12">
        <v>17581.45</v>
      </c>
      <c r="C44" s="12">
        <v>18733.53</v>
      </c>
      <c r="D44" s="12">
        <v>19484.52</v>
      </c>
      <c r="E44" s="86" t="s">
        <v>132</v>
      </c>
      <c r="F44" s="86"/>
    </row>
    <row r="46" spans="1:6" ht="15" customHeight="1" x14ac:dyDescent="0.25">
      <c r="A46" s="85" t="s">
        <v>133</v>
      </c>
      <c r="B46" s="85"/>
      <c r="C46" s="85"/>
      <c r="D46" s="85"/>
      <c r="E46" s="85"/>
      <c r="F46" s="85"/>
    </row>
    <row r="47" spans="1:6" ht="16.5" customHeight="1" x14ac:dyDescent="0.25">
      <c r="A47" s="7" t="s">
        <v>134</v>
      </c>
      <c r="B47" s="8">
        <v>-4080.06</v>
      </c>
      <c r="C47" s="8">
        <v>2939.27</v>
      </c>
      <c r="D47" s="8">
        <v>1919.9</v>
      </c>
      <c r="E47" s="83" t="s">
        <v>135</v>
      </c>
      <c r="F47" s="83"/>
    </row>
    <row r="48" spans="1:6" ht="16.5" customHeight="1" x14ac:dyDescent="0.25">
      <c r="A48" s="9" t="s">
        <v>136</v>
      </c>
      <c r="B48" s="10">
        <v>1353.66</v>
      </c>
      <c r="C48" s="10">
        <v>-1431.35</v>
      </c>
      <c r="D48" s="10">
        <v>1581.62</v>
      </c>
      <c r="E48" s="84" t="s">
        <v>137</v>
      </c>
      <c r="F48" s="84"/>
    </row>
    <row r="49" spans="1:6" ht="16.5" customHeight="1" x14ac:dyDescent="0.25">
      <c r="A49" s="7" t="s">
        <v>138</v>
      </c>
      <c r="B49" s="8">
        <v>-1036.01</v>
      </c>
      <c r="C49" s="8">
        <v>-1286.56</v>
      </c>
      <c r="D49" s="8">
        <v>-1484.17</v>
      </c>
      <c r="E49" s="83" t="s">
        <v>139</v>
      </c>
      <c r="F49" s="83"/>
    </row>
    <row r="50" spans="1:6" ht="16.5" customHeight="1" x14ac:dyDescent="0.25">
      <c r="A50" s="9" t="s">
        <v>140</v>
      </c>
      <c r="B50" s="10">
        <v>-3762.4</v>
      </c>
      <c r="C50" s="10">
        <v>219.96</v>
      </c>
      <c r="D50" s="10">
        <v>2017.31</v>
      </c>
      <c r="E50" s="84" t="s">
        <v>141</v>
      </c>
      <c r="F50" s="84"/>
    </row>
    <row r="51" spans="1:6" ht="16.5" customHeight="1" x14ac:dyDescent="0.25">
      <c r="A51" s="7" t="s">
        <v>142</v>
      </c>
      <c r="B51" s="8">
        <v>807.53</v>
      </c>
      <c r="C51" s="8">
        <v>1027.49</v>
      </c>
      <c r="D51" s="8">
        <v>3044.8</v>
      </c>
      <c r="E51" s="83" t="s">
        <v>143</v>
      </c>
      <c r="F51" s="83"/>
    </row>
    <row r="52" spans="1:6" ht="16.5" customHeight="1" x14ac:dyDescent="0.25">
      <c r="A52" s="9" t="s">
        <v>144</v>
      </c>
      <c r="B52" s="10">
        <v>387.49</v>
      </c>
      <c r="C52" s="10">
        <v>453.73</v>
      </c>
      <c r="D52" s="10">
        <v>462.66</v>
      </c>
      <c r="E52" s="84" t="s">
        <v>145</v>
      </c>
      <c r="F52" s="84"/>
    </row>
    <row r="54" spans="1:6" ht="15" customHeight="1" x14ac:dyDescent="0.25">
      <c r="A54" s="85" t="s">
        <v>146</v>
      </c>
      <c r="B54" s="85"/>
      <c r="C54" s="85"/>
      <c r="D54" s="85"/>
      <c r="E54" s="85"/>
      <c r="F54" s="85"/>
    </row>
    <row r="55" spans="1:6" ht="16.5" customHeight="1" x14ac:dyDescent="0.25">
      <c r="A55" s="13" t="s">
        <v>147</v>
      </c>
      <c r="B55" s="14">
        <f>B38+B40</f>
        <v>6407.87</v>
      </c>
      <c r="C55" s="14">
        <f>C38+C40</f>
        <v>5987.77</v>
      </c>
      <c r="D55" s="14">
        <f>D38+D40</f>
        <v>5389.02</v>
      </c>
      <c r="E55" s="84" t="s">
        <v>148</v>
      </c>
      <c r="F55" s="84"/>
    </row>
    <row r="56" spans="1:6" ht="16.5" customHeight="1" x14ac:dyDescent="0.25">
      <c r="A56" s="15" t="s">
        <v>149</v>
      </c>
      <c r="B56" s="16">
        <f>B55-B27</f>
        <v>5600.34</v>
      </c>
      <c r="C56" s="16">
        <f>C55-C27</f>
        <v>4960.2800000000007</v>
      </c>
      <c r="D56" s="16">
        <f>D55-D27</f>
        <v>2344.2200000000003</v>
      </c>
      <c r="E56" s="83" t="s">
        <v>150</v>
      </c>
      <c r="F56" s="83"/>
    </row>
    <row r="57" spans="1:6" ht="16.5" customHeight="1" x14ac:dyDescent="0.25">
      <c r="A57" s="13" t="s">
        <v>151</v>
      </c>
      <c r="B57" s="14">
        <f>B16+B10</f>
        <v>2225.75</v>
      </c>
      <c r="C57" s="14">
        <f>C16+C10</f>
        <v>2507.8900000000003</v>
      </c>
      <c r="D57" s="14">
        <f>D16+D10</f>
        <v>2089.6800000000003</v>
      </c>
      <c r="E57" s="84" t="s">
        <v>81</v>
      </c>
      <c r="F57" s="84"/>
    </row>
    <row r="58" spans="1:6" ht="16.5" customHeight="1" x14ac:dyDescent="0.25">
      <c r="A58" s="15" t="s">
        <v>152</v>
      </c>
      <c r="B58" s="16">
        <f>B57+B11</f>
        <v>2248.02</v>
      </c>
      <c r="C58" s="16">
        <f>C57+C11</f>
        <v>2528.7100000000005</v>
      </c>
      <c r="D58" s="16">
        <f>D57+D11</f>
        <v>2120.2800000000002</v>
      </c>
      <c r="E58" s="83" t="s">
        <v>83</v>
      </c>
      <c r="F58" s="83"/>
    </row>
    <row r="59" spans="1:6" ht="16.5" customHeight="1" x14ac:dyDescent="0.25">
      <c r="A59" s="13" t="s">
        <v>153</v>
      </c>
      <c r="B59" s="14">
        <f>B32-B39</f>
        <v>13134.1</v>
      </c>
      <c r="C59" s="14">
        <f>C32-C39</f>
        <v>14150.029999999999</v>
      </c>
      <c r="D59" s="14">
        <f>D32-D39</f>
        <v>13876.220000000001</v>
      </c>
      <c r="E59" s="84" t="s">
        <v>154</v>
      </c>
      <c r="F59" s="84"/>
    </row>
    <row r="60" spans="1:6" ht="16.5" customHeight="1" x14ac:dyDescent="0.25">
      <c r="A60" s="15" t="s">
        <v>155</v>
      </c>
      <c r="B60" s="16">
        <f>B5-B8</f>
        <v>1553.9700000000012</v>
      </c>
      <c r="C60" s="16">
        <f>C5-C8</f>
        <v>1691.3400000000001</v>
      </c>
      <c r="D60" s="16">
        <f>D5-D8</f>
        <v>1484.1499999999978</v>
      </c>
      <c r="E60" s="83" t="s">
        <v>156</v>
      </c>
      <c r="F60" s="83"/>
    </row>
    <row r="61" spans="1:6" ht="16.5" customHeight="1" x14ac:dyDescent="0.25">
      <c r="A61" s="13" t="s">
        <v>157</v>
      </c>
      <c r="B61" s="14">
        <f>B29</f>
        <v>377.28</v>
      </c>
      <c r="C61" s="14">
        <f>(B32+C32)/2</f>
        <v>18157.489999999998</v>
      </c>
      <c r="D61" s="14">
        <f>(C32+D32)/2</f>
        <v>19109.025000000001</v>
      </c>
      <c r="E61" s="84" t="s">
        <v>158</v>
      </c>
      <c r="F61" s="84"/>
    </row>
    <row r="62" spans="1:6" ht="16.5" customHeight="1" x14ac:dyDescent="0.25">
      <c r="A62" s="15" t="s">
        <v>159</v>
      </c>
      <c r="B62" s="16">
        <f>B34</f>
        <v>6479.15</v>
      </c>
      <c r="C62" s="16">
        <f>(B34+C34)/2</f>
        <v>7173.2150000000001</v>
      </c>
      <c r="D62" s="16">
        <f>(C34+D34)/2</f>
        <v>8245.5</v>
      </c>
      <c r="E62" s="83" t="s">
        <v>160</v>
      </c>
      <c r="F62" s="83"/>
    </row>
    <row r="64" spans="1:6" ht="15" customHeight="1" x14ac:dyDescent="0.25">
      <c r="A64" s="5" t="s">
        <v>56</v>
      </c>
      <c r="B64" s="5"/>
      <c r="C64" s="5"/>
      <c r="D64" s="5"/>
      <c r="E64" s="5"/>
      <c r="F64" s="5"/>
    </row>
  </sheetData>
  <mergeCells count="58">
    <mergeCell ref="A1:F1"/>
    <mergeCell ref="A2:F2"/>
    <mergeCell ref="E3:F3"/>
    <mergeCell ref="A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A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A46:F46"/>
    <mergeCell ref="E47:F47"/>
    <mergeCell ref="E48:F48"/>
    <mergeCell ref="E49:F49"/>
    <mergeCell ref="E50:F50"/>
    <mergeCell ref="E51:F51"/>
    <mergeCell ref="E52:F52"/>
    <mergeCell ref="A54:F54"/>
    <mergeCell ref="E60:F60"/>
    <mergeCell ref="E61:F61"/>
    <mergeCell ref="E62:F62"/>
    <mergeCell ref="E55:F55"/>
    <mergeCell ref="E56:F56"/>
    <mergeCell ref="E57:F57"/>
    <mergeCell ref="E58:F58"/>
    <mergeCell ref="E59:F59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opLeftCell="A18" zoomScale="85" zoomScaleNormal="85" workbookViewId="0">
      <selection activeCell="L11" sqref="L11"/>
    </sheetView>
  </sheetViews>
  <sheetFormatPr defaultColWidth="8.7109375" defaultRowHeight="18.75" x14ac:dyDescent="0.3"/>
  <cols>
    <col min="1" max="1" width="52.85546875" style="38" customWidth="1"/>
    <col min="2" max="4" width="14.28515625" style="38" bestFit="1" customWidth="1"/>
    <col min="5" max="5" width="6.7109375" style="38" bestFit="1" customWidth="1"/>
    <col min="6" max="6" width="36.7109375" style="38" bestFit="1" customWidth="1"/>
    <col min="7" max="8" width="30" style="38" customWidth="1"/>
    <col min="9" max="9" width="104.42578125" style="38" customWidth="1"/>
    <col min="10" max="10" width="70.7109375" style="38" customWidth="1"/>
    <col min="11" max="16384" width="8.7109375" style="33"/>
  </cols>
  <sheetData>
    <row r="1" spans="1:10" ht="30" customHeight="1" x14ac:dyDescent="0.3">
      <c r="A1" s="93" t="s">
        <v>161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29.25" customHeight="1" x14ac:dyDescent="0.3">
      <c r="A2" s="94" t="s">
        <v>162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x14ac:dyDescent="0.3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x14ac:dyDescent="0.3">
      <c r="A4" s="95" t="s">
        <v>408</v>
      </c>
      <c r="B4" s="95"/>
      <c r="C4" s="95"/>
      <c r="D4" s="95"/>
      <c r="E4" s="95"/>
      <c r="F4" s="95"/>
      <c r="G4" s="95"/>
      <c r="H4" s="95"/>
      <c r="I4" s="95"/>
      <c r="J4" s="95"/>
    </row>
    <row r="5" spans="1:10" x14ac:dyDescent="0.3">
      <c r="A5" s="96" t="s">
        <v>59</v>
      </c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19" t="s">
        <v>65</v>
      </c>
      <c r="B6" s="34">
        <f>'Raw Data'!B5</f>
        <v>20281.57</v>
      </c>
      <c r="C6" s="34">
        <f>'Raw Data'!C5</f>
        <v>21732.58</v>
      </c>
      <c r="D6" s="34">
        <f>'Raw Data'!D5</f>
        <v>19869.349999999999</v>
      </c>
      <c r="E6" s="90" t="s">
        <v>165</v>
      </c>
      <c r="F6" s="90"/>
      <c r="G6" s="90"/>
      <c r="H6" s="90"/>
      <c r="I6" s="90"/>
      <c r="J6" s="90"/>
    </row>
    <row r="7" spans="1:10" x14ac:dyDescent="0.3">
      <c r="A7" s="25" t="s">
        <v>67</v>
      </c>
      <c r="B7" s="35">
        <f>'Raw Data'!B6</f>
        <v>1003.94</v>
      </c>
      <c r="C7" s="35">
        <f>'Raw Data'!C6</f>
        <v>1182.55</v>
      </c>
      <c r="D7" s="35">
        <f>'Raw Data'!D6</f>
        <v>1018.89</v>
      </c>
      <c r="E7" s="91" t="s">
        <v>166</v>
      </c>
      <c r="F7" s="91"/>
      <c r="G7" s="91"/>
      <c r="H7" s="91"/>
      <c r="I7" s="91"/>
      <c r="J7" s="91"/>
    </row>
    <row r="8" spans="1:10" x14ac:dyDescent="0.3">
      <c r="A8" s="19" t="s">
        <v>69</v>
      </c>
      <c r="B8" s="34">
        <f>'Raw Data'!B7</f>
        <v>21285.51</v>
      </c>
      <c r="C8" s="34">
        <f>'Raw Data'!C7</f>
        <v>22915.13</v>
      </c>
      <c r="D8" s="34">
        <f>'Raw Data'!D7</f>
        <v>20888.240000000002</v>
      </c>
      <c r="E8" s="90" t="s">
        <v>167</v>
      </c>
      <c r="F8" s="90"/>
      <c r="G8" s="90"/>
      <c r="H8" s="90"/>
      <c r="I8" s="90"/>
      <c r="J8" s="90"/>
    </row>
    <row r="9" spans="1:10" x14ac:dyDescent="0.3">
      <c r="A9" s="25" t="s">
        <v>71</v>
      </c>
      <c r="B9" s="35">
        <f>'Raw Data'!B8</f>
        <v>18727.599999999999</v>
      </c>
      <c r="C9" s="35">
        <f>'Raw Data'!C8</f>
        <v>20041.240000000002</v>
      </c>
      <c r="D9" s="35">
        <f>'Raw Data'!D8</f>
        <v>18385.2</v>
      </c>
      <c r="E9" s="91" t="s">
        <v>168</v>
      </c>
      <c r="F9" s="91"/>
      <c r="G9" s="91"/>
      <c r="H9" s="91"/>
      <c r="I9" s="91"/>
      <c r="J9" s="91"/>
    </row>
    <row r="10" spans="1:10" x14ac:dyDescent="0.3">
      <c r="A10" s="19" t="s">
        <v>73</v>
      </c>
      <c r="B10" s="34">
        <f>'Raw Data'!B9</f>
        <v>187.16</v>
      </c>
      <c r="C10" s="34">
        <f>'Raw Data'!C9</f>
        <v>184.18</v>
      </c>
      <c r="D10" s="34">
        <f>'Raw Data'!D9</f>
        <v>182.98</v>
      </c>
      <c r="E10" s="90" t="s">
        <v>169</v>
      </c>
      <c r="F10" s="90"/>
      <c r="G10" s="90"/>
      <c r="H10" s="90"/>
      <c r="I10" s="90"/>
      <c r="J10" s="90"/>
    </row>
    <row r="11" spans="1:10" x14ac:dyDescent="0.3">
      <c r="A11" s="25" t="s">
        <v>74</v>
      </c>
      <c r="B11" s="35">
        <f>'Raw Data'!B10</f>
        <v>581.37</v>
      </c>
      <c r="C11" s="35">
        <f>'Raw Data'!C10</f>
        <v>568.49</v>
      </c>
      <c r="D11" s="35">
        <f>'Raw Data'!D10</f>
        <v>539.51</v>
      </c>
      <c r="E11" s="91" t="s">
        <v>170</v>
      </c>
      <c r="F11" s="91"/>
      <c r="G11" s="91"/>
      <c r="H11" s="91"/>
      <c r="I11" s="91"/>
      <c r="J11" s="91"/>
    </row>
    <row r="12" spans="1:10" x14ac:dyDescent="0.3">
      <c r="A12" s="19" t="s">
        <v>76</v>
      </c>
      <c r="B12" s="34">
        <f>'Raw Data'!B11</f>
        <v>22.27</v>
      </c>
      <c r="C12" s="34">
        <f>'Raw Data'!C11</f>
        <v>20.82</v>
      </c>
      <c r="D12" s="34">
        <f>'Raw Data'!D11</f>
        <v>30.6</v>
      </c>
      <c r="E12" s="90" t="s">
        <v>171</v>
      </c>
      <c r="F12" s="90"/>
      <c r="G12" s="90"/>
      <c r="H12" s="90"/>
      <c r="I12" s="90"/>
      <c r="J12" s="90"/>
    </row>
    <row r="13" spans="1:10" x14ac:dyDescent="0.3">
      <c r="A13" s="25" t="s">
        <v>77</v>
      </c>
      <c r="B13" s="35">
        <f>'Raw Data'!B12</f>
        <v>122.73</v>
      </c>
      <c r="C13" s="35">
        <f>'Raw Data'!C12</f>
        <v>161</v>
      </c>
      <c r="D13" s="35">
        <f>'Raw Data'!D12</f>
        <v>199.78</v>
      </c>
      <c r="E13" s="91" t="s">
        <v>172</v>
      </c>
      <c r="F13" s="91"/>
      <c r="G13" s="91"/>
      <c r="H13" s="91"/>
      <c r="I13" s="91"/>
      <c r="J13" s="91"/>
    </row>
    <row r="14" spans="1:10" x14ac:dyDescent="0.3">
      <c r="A14" s="19" t="s">
        <v>78</v>
      </c>
      <c r="B14" s="34">
        <f>'Raw Data'!B13</f>
        <v>19641.13</v>
      </c>
      <c r="C14" s="34">
        <f>'Raw Data'!C13</f>
        <v>20975.73</v>
      </c>
      <c r="D14" s="34">
        <f>'Raw Data'!D13</f>
        <v>19338.07</v>
      </c>
      <c r="E14" s="90" t="s">
        <v>173</v>
      </c>
      <c r="F14" s="90"/>
      <c r="G14" s="90"/>
      <c r="H14" s="90"/>
      <c r="I14" s="90"/>
      <c r="J14" s="90"/>
    </row>
    <row r="15" spans="1:10" x14ac:dyDescent="0.3">
      <c r="A15" s="25" t="s">
        <v>174</v>
      </c>
      <c r="B15" s="35">
        <f>'Raw Data'!B57</f>
        <v>2225.75</v>
      </c>
      <c r="C15" s="35">
        <f>'Raw Data'!C57</f>
        <v>2507.8900000000003</v>
      </c>
      <c r="D15" s="35">
        <f>'Raw Data'!D57</f>
        <v>2089.6800000000003</v>
      </c>
      <c r="E15" s="91" t="s">
        <v>175</v>
      </c>
      <c r="F15" s="91"/>
      <c r="G15" s="91"/>
      <c r="H15" s="91"/>
      <c r="I15" s="91"/>
      <c r="J15" s="91"/>
    </row>
    <row r="16" spans="1:10" x14ac:dyDescent="0.3">
      <c r="A16" s="19" t="s">
        <v>82</v>
      </c>
      <c r="B16" s="34">
        <f>'Raw Data'!B58</f>
        <v>2248.02</v>
      </c>
      <c r="C16" s="34">
        <f>'Raw Data'!C58</f>
        <v>2528.7100000000005</v>
      </c>
      <c r="D16" s="34">
        <f>'Raw Data'!D58</f>
        <v>2120.2800000000002</v>
      </c>
      <c r="E16" s="90" t="s">
        <v>176</v>
      </c>
      <c r="F16" s="90"/>
      <c r="G16" s="90"/>
      <c r="H16" s="90"/>
      <c r="I16" s="90"/>
      <c r="J16" s="90"/>
    </row>
    <row r="17" spans="1:10" x14ac:dyDescent="0.3">
      <c r="A17" s="25" t="s">
        <v>84</v>
      </c>
      <c r="B17" s="35">
        <f>'Raw Data'!B16</f>
        <v>1644.38</v>
      </c>
      <c r="C17" s="35">
        <f>'Raw Data'!C16</f>
        <v>1939.4</v>
      </c>
      <c r="D17" s="35">
        <f>'Raw Data'!D16</f>
        <v>1550.17</v>
      </c>
      <c r="E17" s="91" t="s">
        <v>177</v>
      </c>
      <c r="F17" s="91"/>
      <c r="G17" s="91"/>
      <c r="H17" s="91"/>
      <c r="I17" s="91"/>
      <c r="J17" s="91"/>
    </row>
    <row r="18" spans="1:10" x14ac:dyDescent="0.3">
      <c r="A18" s="19" t="s">
        <v>85</v>
      </c>
      <c r="B18" s="34">
        <f>'Raw Data'!B17</f>
        <v>376.42</v>
      </c>
      <c r="C18" s="34">
        <f>'Raw Data'!C17</f>
        <v>476.45</v>
      </c>
      <c r="D18" s="34">
        <f>'Raw Data'!D17</f>
        <v>361.55</v>
      </c>
      <c r="E18" s="90" t="s">
        <v>178</v>
      </c>
      <c r="F18" s="90"/>
      <c r="G18" s="90"/>
      <c r="H18" s="90"/>
      <c r="I18" s="90"/>
      <c r="J18" s="90"/>
    </row>
    <row r="19" spans="1:10" x14ac:dyDescent="0.3">
      <c r="A19" s="25" t="s">
        <v>86</v>
      </c>
      <c r="B19" s="35">
        <f>'Raw Data'!B18</f>
        <v>1267.97</v>
      </c>
      <c r="C19" s="35">
        <f>'Raw Data'!C18</f>
        <v>1462.95</v>
      </c>
      <c r="D19" s="35">
        <f>'Raw Data'!D18</f>
        <v>1188.6199999999999</v>
      </c>
      <c r="E19" s="91" t="s">
        <v>179</v>
      </c>
      <c r="F19" s="91"/>
      <c r="G19" s="91"/>
      <c r="H19" s="91"/>
      <c r="I19" s="91"/>
      <c r="J19" s="91"/>
    </row>
    <row r="20" spans="1:10" x14ac:dyDescent="0.3">
      <c r="A20" s="19" t="s">
        <v>112</v>
      </c>
      <c r="B20" s="34">
        <f>'Raw Data'!B34</f>
        <v>6479.15</v>
      </c>
      <c r="C20" s="34">
        <f>'Raw Data'!C34</f>
        <v>7867.28</v>
      </c>
      <c r="D20" s="34">
        <f>'Raw Data'!D34</f>
        <v>8623.7199999999993</v>
      </c>
      <c r="E20" s="90" t="s">
        <v>180</v>
      </c>
      <c r="F20" s="90"/>
      <c r="G20" s="90"/>
      <c r="H20" s="90"/>
      <c r="I20" s="90"/>
      <c r="J20" s="90"/>
    </row>
    <row r="21" spans="1:10" x14ac:dyDescent="0.3">
      <c r="A21" s="25" t="s">
        <v>110</v>
      </c>
      <c r="B21" s="35">
        <f>'Raw Data'!B32</f>
        <v>17581.45</v>
      </c>
      <c r="C21" s="35">
        <f>'Raw Data'!C32</f>
        <v>18733.53</v>
      </c>
      <c r="D21" s="35">
        <f>'Raw Data'!D32</f>
        <v>19484.52</v>
      </c>
      <c r="E21" s="91" t="s">
        <v>181</v>
      </c>
      <c r="F21" s="91"/>
      <c r="G21" s="91"/>
      <c r="H21" s="91"/>
      <c r="I21" s="91"/>
      <c r="J21" s="91"/>
    </row>
    <row r="22" spans="1:10" x14ac:dyDescent="0.3">
      <c r="A22" s="19" t="s">
        <v>153</v>
      </c>
      <c r="B22" s="34">
        <f>'Raw Data'!B59</f>
        <v>13134.1</v>
      </c>
      <c r="C22" s="34">
        <f>'Raw Data'!C59</f>
        <v>14150.029999999999</v>
      </c>
      <c r="D22" s="34">
        <f>'Raw Data'!D59</f>
        <v>13876.220000000001</v>
      </c>
      <c r="E22" s="90" t="s">
        <v>182</v>
      </c>
      <c r="F22" s="90"/>
      <c r="G22" s="90"/>
      <c r="H22" s="90"/>
      <c r="I22" s="90"/>
      <c r="J22" s="90"/>
    </row>
    <row r="23" spans="1:10" x14ac:dyDescent="0.3">
      <c r="A23" s="25" t="s">
        <v>159</v>
      </c>
      <c r="B23" s="35">
        <f>'Raw Data'!B62</f>
        <v>6479.15</v>
      </c>
      <c r="C23" s="35">
        <f>'Raw Data'!C62</f>
        <v>7173.2150000000001</v>
      </c>
      <c r="D23" s="35">
        <f>'Raw Data'!D62</f>
        <v>8245.5</v>
      </c>
      <c r="E23" s="91" t="s">
        <v>183</v>
      </c>
      <c r="F23" s="91"/>
      <c r="G23" s="91"/>
      <c r="H23" s="91"/>
      <c r="I23" s="91"/>
      <c r="J23" s="91"/>
    </row>
    <row r="24" spans="1:10" x14ac:dyDescent="0.3">
      <c r="A24" s="19" t="s">
        <v>157</v>
      </c>
      <c r="B24" s="34">
        <f>'Raw Data'!B61</f>
        <v>377.28</v>
      </c>
      <c r="C24" s="34">
        <f>'Raw Data'!C61</f>
        <v>18157.489999999998</v>
      </c>
      <c r="D24" s="34">
        <f>'Raw Data'!D61</f>
        <v>19109.025000000001</v>
      </c>
      <c r="E24" s="90" t="s">
        <v>184</v>
      </c>
      <c r="F24" s="90"/>
      <c r="G24" s="90"/>
      <c r="H24" s="90"/>
      <c r="I24" s="90"/>
      <c r="J24" s="90"/>
    </row>
    <row r="25" spans="1:10" x14ac:dyDescent="0.3">
      <c r="A25" s="92" t="s">
        <v>185</v>
      </c>
      <c r="B25" s="92">
        <f>'Raw Data'!B35</f>
        <v>2085.02</v>
      </c>
      <c r="C25" s="92">
        <f>'Raw Data'!C35</f>
        <v>2085.02</v>
      </c>
      <c r="D25" s="92">
        <f>'Raw Data'!D35</f>
        <v>2085.02</v>
      </c>
      <c r="E25" s="92" t="s">
        <v>186</v>
      </c>
      <c r="F25" s="92"/>
      <c r="G25" s="92"/>
      <c r="H25" s="92"/>
      <c r="I25" s="92"/>
      <c r="J25" s="92"/>
    </row>
    <row r="26" spans="1:10" x14ac:dyDescent="0.3">
      <c r="A26" s="19" t="s">
        <v>155</v>
      </c>
      <c r="B26" s="34">
        <f>'Raw Data'!B60</f>
        <v>1553.9700000000012</v>
      </c>
      <c r="C26" s="34">
        <f>'Raw Data'!C60</f>
        <v>1691.3400000000001</v>
      </c>
      <c r="D26" s="34">
        <f>'Raw Data'!D60</f>
        <v>1484.1499999999978</v>
      </c>
      <c r="E26" s="90" t="s">
        <v>187</v>
      </c>
      <c r="F26" s="90"/>
      <c r="G26" s="90"/>
      <c r="H26" s="90"/>
      <c r="I26" s="90"/>
      <c r="J26" s="90"/>
    </row>
    <row r="27" spans="1:10" ht="15" customHeight="1" x14ac:dyDescent="0.3">
      <c r="A27" s="36"/>
      <c r="B27" s="37"/>
      <c r="C27" s="37"/>
      <c r="D27" s="37"/>
      <c r="E27" s="37"/>
      <c r="F27" s="37"/>
      <c r="G27" s="37"/>
      <c r="H27" s="37"/>
      <c r="I27" s="37"/>
      <c r="J27" s="37"/>
    </row>
    <row r="28" spans="1:10" ht="15" customHeight="1" x14ac:dyDescent="0.3"/>
    <row r="29" spans="1:10" ht="72.75" customHeight="1" x14ac:dyDescent="0.3">
      <c r="A29" s="39" t="s">
        <v>188</v>
      </c>
      <c r="B29" s="39" t="s">
        <v>60</v>
      </c>
      <c r="C29" s="39" t="s">
        <v>61</v>
      </c>
      <c r="D29" s="39" t="s">
        <v>62</v>
      </c>
      <c r="E29" s="39" t="s">
        <v>189</v>
      </c>
      <c r="F29" s="39" t="s">
        <v>190</v>
      </c>
      <c r="G29" s="39" t="s">
        <v>191</v>
      </c>
      <c r="H29" s="39" t="s">
        <v>192</v>
      </c>
      <c r="I29" s="39" t="s">
        <v>193</v>
      </c>
      <c r="J29" s="39" t="s">
        <v>194</v>
      </c>
    </row>
    <row r="30" spans="1:10" ht="72.75" customHeight="1" x14ac:dyDescent="0.3">
      <c r="A30" s="40" t="s">
        <v>195</v>
      </c>
      <c r="B30" s="41"/>
      <c r="C30" s="41"/>
      <c r="D30" s="41"/>
      <c r="E30" s="41"/>
      <c r="F30" s="41"/>
      <c r="G30" s="41"/>
      <c r="H30" s="41"/>
      <c r="I30" s="41"/>
      <c r="J30" s="41"/>
    </row>
    <row r="31" spans="1:10" ht="90" x14ac:dyDescent="0.3">
      <c r="A31" s="19" t="s">
        <v>196</v>
      </c>
      <c r="B31" s="20">
        <f>B26/B6</f>
        <v>7.6619808032612924E-2</v>
      </c>
      <c r="C31" s="20">
        <f>C26/C6</f>
        <v>7.7825090256195995E-2</v>
      </c>
      <c r="D31" s="20">
        <f>D26/D6</f>
        <v>7.4695448014152344E-2</v>
      </c>
      <c r="E31" s="21" t="s">
        <v>197</v>
      </c>
      <c r="F31" s="22" t="s">
        <v>198</v>
      </c>
      <c r="G31" s="23">
        <f>C26/C6-B26/B6</f>
        <v>1.2052822235830707E-3</v>
      </c>
      <c r="H31" s="23">
        <f>D26/D6-C26/C6</f>
        <v>-3.1296422420436509E-3</v>
      </c>
      <c r="I31" s="17" t="s">
        <v>199</v>
      </c>
      <c r="J31" s="24" t="s">
        <v>200</v>
      </c>
    </row>
    <row r="32" spans="1:10" ht="90" x14ac:dyDescent="0.3">
      <c r="A32" s="25" t="s">
        <v>201</v>
      </c>
      <c r="B32" s="26">
        <f>B15/B6</f>
        <v>0.10974249034961298</v>
      </c>
      <c r="C32" s="26">
        <f>C15/C6</f>
        <v>0.11539771163847092</v>
      </c>
      <c r="D32" s="26">
        <f>D15/D6</f>
        <v>0.10517102975185401</v>
      </c>
      <c r="E32" s="27" t="s">
        <v>197</v>
      </c>
      <c r="F32" s="28" t="s">
        <v>202</v>
      </c>
      <c r="G32" s="29">
        <f>C15/C6-B15/B6</f>
        <v>5.6552212888579395E-3</v>
      </c>
      <c r="H32" s="29">
        <f>D15/D6-C15/C6</f>
        <v>-1.0226681886616906E-2</v>
      </c>
      <c r="I32" s="18" t="s">
        <v>203</v>
      </c>
      <c r="J32" s="30" t="s">
        <v>204</v>
      </c>
    </row>
    <row r="33" spans="1:10" ht="72.75" customHeight="1" x14ac:dyDescent="0.3">
      <c r="A33" s="19" t="s">
        <v>205</v>
      </c>
      <c r="B33" s="20">
        <f>B19/B6</f>
        <v>6.2518335612085266E-2</v>
      </c>
      <c r="C33" s="20">
        <f>C19/C6</f>
        <v>6.7315983652194072E-2</v>
      </c>
      <c r="D33" s="20">
        <f>D19/D6</f>
        <v>5.9821785815841987E-2</v>
      </c>
      <c r="E33" s="21" t="s">
        <v>197</v>
      </c>
      <c r="F33" s="22" t="s">
        <v>206</v>
      </c>
      <c r="G33" s="23">
        <f>C19/C6-B19/B6</f>
        <v>4.7976480401088067E-3</v>
      </c>
      <c r="H33" s="23">
        <f>D19/D6-C19/C6</f>
        <v>-7.4941978363520859E-3</v>
      </c>
      <c r="I33" s="17" t="s">
        <v>207</v>
      </c>
      <c r="J33" s="24" t="s">
        <v>208</v>
      </c>
    </row>
    <row r="34" spans="1:10" ht="72" x14ac:dyDescent="0.3">
      <c r="A34" s="25" t="s">
        <v>209</v>
      </c>
      <c r="B34" s="26">
        <f>B16/B6</f>
        <v>0.11084053157620441</v>
      </c>
      <c r="C34" s="26">
        <f>C16/C6</f>
        <v>0.11635572030564251</v>
      </c>
      <c r="D34" s="26">
        <f>D16/D6</f>
        <v>0.10671109019671003</v>
      </c>
      <c r="E34" s="27" t="s">
        <v>197</v>
      </c>
      <c r="F34" s="28" t="s">
        <v>210</v>
      </c>
      <c r="G34" s="29">
        <f>C16/C6-B16/B6</f>
        <v>5.5151887294380975E-3</v>
      </c>
      <c r="H34" s="29">
        <f>D16/D6-C16/C6</f>
        <v>-9.6446301089324754E-3</v>
      </c>
      <c r="I34" s="18" t="s">
        <v>211</v>
      </c>
      <c r="J34" s="30" t="s">
        <v>212</v>
      </c>
    </row>
    <row r="35" spans="1:10" ht="90" x14ac:dyDescent="0.3">
      <c r="A35" s="19" t="s">
        <v>213</v>
      </c>
      <c r="B35" s="20">
        <f>B19/B23</f>
        <v>0.19570005324772541</v>
      </c>
      <c r="C35" s="20">
        <f>C19/C23</f>
        <v>0.20394620822044229</v>
      </c>
      <c r="D35" s="20">
        <f>D19/D23</f>
        <v>0.14415378085016067</v>
      </c>
      <c r="E35" s="21" t="s">
        <v>197</v>
      </c>
      <c r="F35" s="22" t="s">
        <v>214</v>
      </c>
      <c r="G35" s="23">
        <f>C19/C23-B19/B23</f>
        <v>8.2461549727168848E-3</v>
      </c>
      <c r="H35" s="23">
        <f>D19/D23-C19/C23</f>
        <v>-5.979242737028162E-2</v>
      </c>
      <c r="I35" s="17" t="s">
        <v>215</v>
      </c>
      <c r="J35" s="24" t="s">
        <v>216</v>
      </c>
    </row>
    <row r="36" spans="1:10" ht="72" x14ac:dyDescent="0.3">
      <c r="A36" s="25" t="s">
        <v>217</v>
      </c>
      <c r="B36" s="26">
        <f>B19/B24</f>
        <v>3.3608195504664975</v>
      </c>
      <c r="C36" s="26">
        <f>C19/C24</f>
        <v>8.0570056764453682E-2</v>
      </c>
      <c r="D36" s="26">
        <f>D19/D24</f>
        <v>6.2202022342845845E-2</v>
      </c>
      <c r="E36" s="27" t="s">
        <v>197</v>
      </c>
      <c r="F36" s="28" t="s">
        <v>218</v>
      </c>
      <c r="G36" s="29">
        <f>C19/C24-B19/B24</f>
        <v>-3.2802494937020437</v>
      </c>
      <c r="H36" s="29">
        <f>D19/D24-C19/C24</f>
        <v>-1.8368034421607837E-2</v>
      </c>
      <c r="I36" s="18" t="s">
        <v>219</v>
      </c>
      <c r="J36" s="30" t="s">
        <v>220</v>
      </c>
    </row>
    <row r="37" spans="1:10" ht="90" x14ac:dyDescent="0.3">
      <c r="A37" s="19" t="s">
        <v>221</v>
      </c>
      <c r="B37" s="20">
        <f>B15/B22</f>
        <v>0.1694634577169353</v>
      </c>
      <c r="C37" s="20">
        <f>C15/C22</f>
        <v>0.17723566663816265</v>
      </c>
      <c r="D37" s="20">
        <f>D15/D22</f>
        <v>0.1505943261205141</v>
      </c>
      <c r="E37" s="21" t="s">
        <v>197</v>
      </c>
      <c r="F37" s="22" t="s">
        <v>222</v>
      </c>
      <c r="G37" s="23">
        <f>C15/C22-B15/B22</f>
        <v>7.7722089212273471E-3</v>
      </c>
      <c r="H37" s="23">
        <f>D15/D22-C15/C22</f>
        <v>-2.6641340517648548E-2</v>
      </c>
      <c r="I37" s="17" t="s">
        <v>223</v>
      </c>
      <c r="J37" s="24" t="s">
        <v>224</v>
      </c>
    </row>
    <row r="38" spans="1:10" ht="93.75" x14ac:dyDescent="0.3">
      <c r="A38" s="25" t="s">
        <v>225</v>
      </c>
      <c r="B38" s="31">
        <f>B19/B25</f>
        <v>0.60813325531649576</v>
      </c>
      <c r="C38" s="31">
        <f>C19/C25</f>
        <v>0.70164794582306167</v>
      </c>
      <c r="D38" s="31">
        <f>D19/D25</f>
        <v>0.570076066416629</v>
      </c>
      <c r="E38" s="27" t="s">
        <v>226</v>
      </c>
      <c r="F38" s="28" t="s">
        <v>227</v>
      </c>
      <c r="G38" s="32"/>
      <c r="H38" s="32"/>
      <c r="I38" s="18" t="s">
        <v>228</v>
      </c>
      <c r="J38" s="30"/>
    </row>
    <row r="40" spans="1:10" x14ac:dyDescent="0.3">
      <c r="A40" s="42" t="s">
        <v>406</v>
      </c>
      <c r="B40" s="42"/>
      <c r="C40" s="42"/>
      <c r="D40" s="42"/>
      <c r="E40" s="42"/>
      <c r="F40" s="42"/>
      <c r="G40" s="42"/>
      <c r="H40" s="42"/>
      <c r="I40" s="42"/>
      <c r="J40" s="42"/>
    </row>
  </sheetData>
  <mergeCells count="26">
    <mergeCell ref="A1:J1"/>
    <mergeCell ref="A2:J2"/>
    <mergeCell ref="A3:J3"/>
    <mergeCell ref="A4:J4"/>
    <mergeCell ref="A5:J5"/>
    <mergeCell ref="E6:J6"/>
    <mergeCell ref="E7:J7"/>
    <mergeCell ref="E8:J8"/>
    <mergeCell ref="E9:J9"/>
    <mergeCell ref="E10:J10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6:J26"/>
    <mergeCell ref="E21:J21"/>
    <mergeCell ref="E22:J22"/>
    <mergeCell ref="E23:J23"/>
    <mergeCell ref="E24:J24"/>
    <mergeCell ref="A25:J25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="85" zoomScaleNormal="85" workbookViewId="0">
      <selection activeCell="A24" sqref="A24"/>
    </sheetView>
  </sheetViews>
  <sheetFormatPr defaultColWidth="8.7109375" defaultRowHeight="15" x14ac:dyDescent="0.25"/>
  <cols>
    <col min="1" max="1" width="45.5703125" style="1" bestFit="1" customWidth="1"/>
    <col min="2" max="4" width="15" style="1" bestFit="1" customWidth="1"/>
    <col min="5" max="5" width="6.7109375" style="1" bestFit="1" customWidth="1"/>
    <col min="6" max="6" width="29.42578125" style="1" bestFit="1" customWidth="1"/>
    <col min="7" max="8" width="30" style="1" customWidth="1"/>
    <col min="9" max="9" width="89.85546875" style="1" bestFit="1" customWidth="1"/>
    <col min="10" max="10" width="86.7109375" style="1" bestFit="1" customWidth="1"/>
  </cols>
  <sheetData>
    <row r="1" spans="1:10" ht="21.75" customHeight="1" x14ac:dyDescent="0.25">
      <c r="A1" s="93" t="s">
        <v>229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8.75" x14ac:dyDescent="0.25">
      <c r="A2" s="94" t="s">
        <v>162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18" x14ac:dyDescent="0.25">
      <c r="A3" s="98" t="s">
        <v>163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ht="15.75" customHeight="1" x14ac:dyDescent="0.25">
      <c r="A4" s="95" t="s">
        <v>164</v>
      </c>
      <c r="B4" s="95"/>
      <c r="C4" s="95"/>
      <c r="D4" s="95"/>
      <c r="E4" s="95"/>
      <c r="F4" s="95"/>
      <c r="G4" s="95"/>
      <c r="H4" s="95"/>
      <c r="I4" s="95"/>
      <c r="J4" s="95"/>
    </row>
    <row r="5" spans="1:10" ht="18" x14ac:dyDescent="0.25">
      <c r="A5" s="96" t="s">
        <v>59</v>
      </c>
      <c r="B5" s="96"/>
      <c r="C5" s="96"/>
      <c r="D5" s="96"/>
      <c r="E5" s="96"/>
      <c r="F5" s="96"/>
      <c r="G5" s="96"/>
      <c r="H5" s="96"/>
      <c r="I5" s="96"/>
      <c r="J5" s="96"/>
    </row>
    <row r="6" spans="1:10" ht="18.75" x14ac:dyDescent="0.25">
      <c r="A6" s="19" t="s">
        <v>97</v>
      </c>
      <c r="B6" s="34">
        <f>'Raw Data'!B25</f>
        <v>9000.36</v>
      </c>
      <c r="C6" s="34">
        <f>'Raw Data'!C25</f>
        <v>9666.6</v>
      </c>
      <c r="D6" s="34">
        <f>'Raw Data'!D25</f>
        <v>11472.5</v>
      </c>
      <c r="E6" s="90" t="s">
        <v>230</v>
      </c>
      <c r="F6" s="90"/>
      <c r="G6" s="90"/>
      <c r="H6" s="90"/>
      <c r="I6" s="90"/>
      <c r="J6" s="90"/>
    </row>
    <row r="7" spans="1:10" ht="18.75" x14ac:dyDescent="0.25">
      <c r="A7" s="25" t="s">
        <v>122</v>
      </c>
      <c r="B7" s="35">
        <f>'Raw Data'!B39</f>
        <v>4447.3500000000004</v>
      </c>
      <c r="C7" s="35">
        <f>'Raw Data'!C39</f>
        <v>4583.5</v>
      </c>
      <c r="D7" s="35">
        <f>'Raw Data'!D39</f>
        <v>5608.3</v>
      </c>
      <c r="E7" s="91" t="s">
        <v>231</v>
      </c>
      <c r="F7" s="91"/>
      <c r="G7" s="91"/>
      <c r="H7" s="91"/>
      <c r="I7" s="91"/>
      <c r="J7" s="91"/>
    </row>
    <row r="8" spans="1:10" ht="18.75" x14ac:dyDescent="0.25">
      <c r="A8" s="19" t="s">
        <v>232</v>
      </c>
      <c r="B8" s="34">
        <f>'Raw Data'!B31</f>
        <v>3173.25</v>
      </c>
      <c r="C8" s="34">
        <f>'Raw Data'!C31</f>
        <v>3038.91</v>
      </c>
      <c r="D8" s="34">
        <f>'Raw Data'!D31</f>
        <v>3075.13</v>
      </c>
      <c r="E8" s="90" t="s">
        <v>233</v>
      </c>
      <c r="F8" s="90"/>
      <c r="G8" s="90"/>
      <c r="H8" s="90"/>
      <c r="I8" s="90"/>
      <c r="J8" s="90"/>
    </row>
    <row r="9" spans="1:10" ht="18.75" x14ac:dyDescent="0.25">
      <c r="A9" s="25" t="s">
        <v>234</v>
      </c>
      <c r="B9" s="35">
        <f>'Raw Data'!B27</f>
        <v>807.53</v>
      </c>
      <c r="C9" s="35">
        <f>'Raw Data'!C27</f>
        <v>1027.49</v>
      </c>
      <c r="D9" s="35">
        <f>'Raw Data'!D27</f>
        <v>3044.8</v>
      </c>
      <c r="E9" s="91" t="s">
        <v>235</v>
      </c>
      <c r="F9" s="91"/>
      <c r="G9" s="91"/>
      <c r="H9" s="91"/>
      <c r="I9" s="91"/>
      <c r="J9" s="91"/>
    </row>
    <row r="10" spans="1:10" ht="18.75" x14ac:dyDescent="0.25">
      <c r="A10" s="19" t="s">
        <v>236</v>
      </c>
      <c r="B10" s="34">
        <f>'Raw Data'!B47</f>
        <v>-4080.06</v>
      </c>
      <c r="C10" s="34">
        <f>'Raw Data'!C47</f>
        <v>2939.27</v>
      </c>
      <c r="D10" s="34">
        <f>'Raw Data'!D47</f>
        <v>1919.9</v>
      </c>
      <c r="E10" s="90" t="s">
        <v>237</v>
      </c>
      <c r="F10" s="90"/>
      <c r="G10" s="90"/>
      <c r="H10" s="90"/>
      <c r="I10" s="90"/>
      <c r="J10" s="90"/>
    </row>
    <row r="11" spans="1:10" ht="6" customHeight="1" x14ac:dyDescent="0.3">
      <c r="A11" s="97"/>
      <c r="B11" s="97"/>
      <c r="C11" s="97"/>
      <c r="D11" s="97"/>
      <c r="E11" s="97"/>
      <c r="F11" s="97"/>
      <c r="G11" s="97"/>
      <c r="H11" s="97"/>
      <c r="I11" s="97"/>
      <c r="J11" s="97"/>
    </row>
    <row r="12" spans="1:10" ht="15" customHeight="1" x14ac:dyDescent="0.3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0" ht="36" x14ac:dyDescent="0.25">
      <c r="A13" s="39" t="s">
        <v>188</v>
      </c>
      <c r="B13" s="39" t="s">
        <v>60</v>
      </c>
      <c r="C13" s="39" t="s">
        <v>61</v>
      </c>
      <c r="D13" s="39" t="s">
        <v>62</v>
      </c>
      <c r="E13" s="39" t="s">
        <v>189</v>
      </c>
      <c r="F13" s="39" t="s">
        <v>190</v>
      </c>
      <c r="G13" s="39" t="s">
        <v>191</v>
      </c>
      <c r="H13" s="39" t="s">
        <v>192</v>
      </c>
      <c r="I13" s="39" t="s">
        <v>193</v>
      </c>
      <c r="J13" s="39" t="s">
        <v>194</v>
      </c>
    </row>
    <row r="14" spans="1:10" ht="18.75" x14ac:dyDescent="0.3">
      <c r="A14" s="40" t="s">
        <v>238</v>
      </c>
      <c r="B14" s="41"/>
      <c r="C14" s="41"/>
      <c r="D14" s="41"/>
      <c r="E14" s="41"/>
      <c r="F14" s="41"/>
      <c r="G14" s="41"/>
      <c r="H14" s="41"/>
      <c r="I14" s="41"/>
      <c r="J14" s="41"/>
    </row>
    <row r="15" spans="1:10" ht="72" x14ac:dyDescent="0.25">
      <c r="A15" s="19" t="s">
        <v>239</v>
      </c>
      <c r="B15" s="43">
        <f>B6/B7</f>
        <v>2.0237579682282707</v>
      </c>
      <c r="C15" s="43">
        <f>C6/C7</f>
        <v>2.1089996727391731</v>
      </c>
      <c r="D15" s="43">
        <f>D6/D7</f>
        <v>2.0456288001711749</v>
      </c>
      <c r="E15" s="21" t="s">
        <v>240</v>
      </c>
      <c r="F15" s="22" t="s">
        <v>241</v>
      </c>
      <c r="G15" s="44">
        <f>C6/C7-B6/B7</f>
        <v>8.5241704510902405E-2</v>
      </c>
      <c r="H15" s="44">
        <f>D6/D7-C6/C7</f>
        <v>-6.3370872567998227E-2</v>
      </c>
      <c r="I15" s="17" t="s">
        <v>242</v>
      </c>
      <c r="J15" s="24" t="s">
        <v>243</v>
      </c>
    </row>
    <row r="16" spans="1:10" ht="63.75" customHeight="1" x14ac:dyDescent="0.25">
      <c r="A16" s="25" t="s">
        <v>244</v>
      </c>
      <c r="B16" s="45">
        <f>(B6-B8)/B7</f>
        <v>1.3102431785220412</v>
      </c>
      <c r="C16" s="45">
        <f>(C6-C8)/C7</f>
        <v>1.4459888731318862</v>
      </c>
      <c r="D16" s="45">
        <f>(D6-D8)/D7</f>
        <v>1.4973111281493499</v>
      </c>
      <c r="E16" s="27" t="s">
        <v>240</v>
      </c>
      <c r="F16" s="28" t="s">
        <v>245</v>
      </c>
      <c r="G16" s="46">
        <f>(C6-C8)/C7-(B6-B8)/B7</f>
        <v>0.13574569460984498</v>
      </c>
      <c r="H16" s="46">
        <f>(D6-D8)/D7-(C6-C8)/C7</f>
        <v>5.132225501746368E-2</v>
      </c>
      <c r="I16" s="18" t="s">
        <v>246</v>
      </c>
      <c r="J16" s="30" t="s">
        <v>247</v>
      </c>
    </row>
    <row r="17" spans="1:10" ht="72" x14ac:dyDescent="0.25">
      <c r="A17" s="19" t="s">
        <v>248</v>
      </c>
      <c r="B17" s="43">
        <f>B9/B7</f>
        <v>0.18157554498746442</v>
      </c>
      <c r="C17" s="43">
        <f>C9/C7</f>
        <v>0.2241714846732846</v>
      </c>
      <c r="D17" s="43">
        <f>D9/D7</f>
        <v>0.54290961610470201</v>
      </c>
      <c r="E17" s="21" t="s">
        <v>240</v>
      </c>
      <c r="F17" s="22" t="s">
        <v>249</v>
      </c>
      <c r="G17" s="44">
        <f>C9/C7-B9/B7</f>
        <v>4.2595939685820178E-2</v>
      </c>
      <c r="H17" s="44">
        <f>D9/D7-C9/C7</f>
        <v>0.31873813143141738</v>
      </c>
      <c r="I17" s="17" t="s">
        <v>250</v>
      </c>
      <c r="J17" s="24" t="s">
        <v>251</v>
      </c>
    </row>
    <row r="18" spans="1:10" ht="64.5" customHeight="1" x14ac:dyDescent="0.25">
      <c r="A18" s="25" t="s">
        <v>252</v>
      </c>
      <c r="B18" s="31">
        <f>B6-B7</f>
        <v>4553.01</v>
      </c>
      <c r="C18" s="31">
        <f>C6-C7</f>
        <v>5083.1000000000004</v>
      </c>
      <c r="D18" s="31">
        <f>D6-D7</f>
        <v>5864.2</v>
      </c>
      <c r="E18" s="27" t="s">
        <v>253</v>
      </c>
      <c r="F18" s="28" t="s">
        <v>254</v>
      </c>
      <c r="G18" s="35">
        <f>(C6-C7)-(B6-B7)</f>
        <v>530.09000000000015</v>
      </c>
      <c r="H18" s="35">
        <f>(D6-D7)-(C6-C7)</f>
        <v>781.09999999999945</v>
      </c>
      <c r="I18" s="18" t="s">
        <v>255</v>
      </c>
      <c r="J18" s="30" t="s">
        <v>256</v>
      </c>
    </row>
    <row r="19" spans="1:10" ht="72" x14ac:dyDescent="0.25">
      <c r="A19" s="19" t="s">
        <v>257</v>
      </c>
      <c r="B19" s="43">
        <f>B10/B7</f>
        <v>-0.91741374076697346</v>
      </c>
      <c r="C19" s="43">
        <f>C10/C7</f>
        <v>0.64127195374713641</v>
      </c>
      <c r="D19" s="43">
        <f>D10/D7</f>
        <v>0.3423319009325464</v>
      </c>
      <c r="E19" s="21" t="s">
        <v>240</v>
      </c>
      <c r="F19" s="22" t="s">
        <v>258</v>
      </c>
      <c r="G19" s="44">
        <f>C10/C7-B10/B7</f>
        <v>1.5586856945141099</v>
      </c>
      <c r="H19" s="44">
        <f>D10/D7-C10/C7</f>
        <v>-0.29894005281459002</v>
      </c>
      <c r="I19" s="17" t="s">
        <v>259</v>
      </c>
      <c r="J19" s="24" t="s">
        <v>260</v>
      </c>
    </row>
    <row r="20" spans="1:10" ht="18.75" x14ac:dyDescent="0.3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42" t="s">
        <v>406</v>
      </c>
      <c r="B21" s="42"/>
      <c r="C21" s="42"/>
      <c r="D21" s="42"/>
      <c r="E21" s="42"/>
      <c r="F21" s="42"/>
      <c r="G21" s="42"/>
      <c r="H21" s="42"/>
      <c r="I21" s="42"/>
      <c r="J21" s="42"/>
    </row>
  </sheetData>
  <mergeCells count="11">
    <mergeCell ref="A1:J1"/>
    <mergeCell ref="A2:J2"/>
    <mergeCell ref="A3:J3"/>
    <mergeCell ref="A4:J4"/>
    <mergeCell ref="A5:J5"/>
    <mergeCell ref="A11:J11"/>
    <mergeCell ref="E6:J6"/>
    <mergeCell ref="E7:J7"/>
    <mergeCell ref="E8:J8"/>
    <mergeCell ref="E9:J9"/>
    <mergeCell ref="E10:J10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opLeftCell="B4" zoomScale="85" zoomScaleNormal="85" workbookViewId="0">
      <selection activeCell="A3" sqref="A3:J3"/>
    </sheetView>
  </sheetViews>
  <sheetFormatPr defaultColWidth="8.7109375" defaultRowHeight="15" x14ac:dyDescent="0.25"/>
  <cols>
    <col min="1" max="1" width="50.42578125" style="1" bestFit="1" customWidth="1"/>
    <col min="2" max="2" width="16.7109375" style="1" customWidth="1"/>
    <col min="3" max="4" width="16.42578125" style="1" customWidth="1"/>
    <col min="5" max="5" width="6.7109375" style="1" bestFit="1" customWidth="1"/>
    <col min="6" max="6" width="26.5703125" style="1" customWidth="1"/>
    <col min="7" max="8" width="30" style="1" customWidth="1"/>
    <col min="9" max="9" width="72.5703125" style="1" bestFit="1" customWidth="1"/>
    <col min="10" max="10" width="73.5703125" style="1" bestFit="1" customWidth="1"/>
  </cols>
  <sheetData>
    <row r="1" spans="1:10" ht="30" customHeight="1" x14ac:dyDescent="0.25">
      <c r="A1" s="93" t="s">
        <v>261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8.75" x14ac:dyDescent="0.25">
      <c r="A2" s="94" t="s">
        <v>162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18" x14ac:dyDescent="0.25">
      <c r="A3" s="98" t="s">
        <v>163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ht="18" x14ac:dyDescent="0.25">
      <c r="A4" s="95" t="s">
        <v>164</v>
      </c>
      <c r="B4" s="95"/>
      <c r="C4" s="95"/>
      <c r="D4" s="95"/>
      <c r="E4" s="95"/>
      <c r="F4" s="95"/>
      <c r="G4" s="95"/>
      <c r="H4" s="95"/>
      <c r="I4" s="95"/>
      <c r="J4" s="95"/>
    </row>
    <row r="5" spans="1:10" ht="18" x14ac:dyDescent="0.25">
      <c r="A5" s="96" t="s">
        <v>59</v>
      </c>
      <c r="B5" s="96"/>
      <c r="C5" s="96"/>
      <c r="D5" s="96"/>
      <c r="E5" s="96"/>
      <c r="F5" s="96"/>
      <c r="G5" s="96"/>
      <c r="H5" s="96"/>
      <c r="I5" s="96"/>
      <c r="J5" s="96"/>
    </row>
    <row r="6" spans="1:10" ht="18.75" x14ac:dyDescent="0.25">
      <c r="A6" s="19" t="s">
        <v>147</v>
      </c>
      <c r="B6" s="34">
        <f>'Raw Data'!B55</f>
        <v>6407.87</v>
      </c>
      <c r="C6" s="34">
        <f>'Raw Data'!C55</f>
        <v>5987.77</v>
      </c>
      <c r="D6" s="34">
        <f>'Raw Data'!D55</f>
        <v>5389.02</v>
      </c>
      <c r="E6" s="90" t="s">
        <v>262</v>
      </c>
      <c r="F6" s="90"/>
      <c r="G6" s="90"/>
      <c r="H6" s="90"/>
      <c r="I6" s="90"/>
      <c r="J6" s="90"/>
    </row>
    <row r="7" spans="1:10" ht="18.75" x14ac:dyDescent="0.25">
      <c r="A7" s="25" t="s">
        <v>263</v>
      </c>
      <c r="B7" s="35">
        <f>'Raw Data'!B56</f>
        <v>5600.34</v>
      </c>
      <c r="C7" s="35">
        <f>'Raw Data'!C56</f>
        <v>4960.2800000000007</v>
      </c>
      <c r="D7" s="35">
        <f>'Raw Data'!D56</f>
        <v>2344.2200000000003</v>
      </c>
      <c r="E7" s="91" t="s">
        <v>264</v>
      </c>
      <c r="F7" s="91"/>
      <c r="G7" s="91"/>
      <c r="H7" s="91"/>
      <c r="I7" s="91"/>
      <c r="J7" s="91"/>
    </row>
    <row r="8" spans="1:10" ht="18.75" x14ac:dyDescent="0.25">
      <c r="A8" s="19" t="s">
        <v>112</v>
      </c>
      <c r="B8" s="34">
        <f>'Raw Data'!B34</f>
        <v>6479.15</v>
      </c>
      <c r="C8" s="34">
        <f>'Raw Data'!C34</f>
        <v>7867.28</v>
      </c>
      <c r="D8" s="34">
        <f>'Raw Data'!D34</f>
        <v>8623.7199999999993</v>
      </c>
      <c r="E8" s="90" t="s">
        <v>180</v>
      </c>
      <c r="F8" s="90"/>
      <c r="G8" s="90"/>
      <c r="H8" s="90"/>
      <c r="I8" s="90"/>
      <c r="J8" s="90"/>
    </row>
    <row r="9" spans="1:10" ht="18.75" x14ac:dyDescent="0.25">
      <c r="A9" s="25" t="s">
        <v>110</v>
      </c>
      <c r="B9" s="35">
        <f>'Raw Data'!B32</f>
        <v>17581.45</v>
      </c>
      <c r="C9" s="35">
        <f>'Raw Data'!C32</f>
        <v>18733.53</v>
      </c>
      <c r="D9" s="35">
        <f>'Raw Data'!D32</f>
        <v>19484.52</v>
      </c>
      <c r="E9" s="91" t="s">
        <v>181</v>
      </c>
      <c r="F9" s="91"/>
      <c r="G9" s="91"/>
      <c r="H9" s="91"/>
      <c r="I9" s="91"/>
      <c r="J9" s="91"/>
    </row>
    <row r="10" spans="1:10" ht="18.75" x14ac:dyDescent="0.25">
      <c r="A10" s="19" t="s">
        <v>174</v>
      </c>
      <c r="B10" s="34">
        <f>'Raw Data'!B57</f>
        <v>2225.75</v>
      </c>
      <c r="C10" s="34">
        <f>'Raw Data'!C57</f>
        <v>2507.8900000000003</v>
      </c>
      <c r="D10" s="34">
        <f>'Raw Data'!D57</f>
        <v>2089.6800000000003</v>
      </c>
      <c r="E10" s="90" t="s">
        <v>175</v>
      </c>
      <c r="F10" s="90"/>
      <c r="G10" s="90"/>
      <c r="H10" s="90"/>
      <c r="I10" s="90"/>
      <c r="J10" s="90"/>
    </row>
    <row r="11" spans="1:10" ht="18.75" x14ac:dyDescent="0.25">
      <c r="A11" s="25" t="s">
        <v>74</v>
      </c>
      <c r="B11" s="35">
        <f>'Raw Data'!B10</f>
        <v>581.37</v>
      </c>
      <c r="C11" s="35">
        <f>'Raw Data'!C10</f>
        <v>568.49</v>
      </c>
      <c r="D11" s="35">
        <f>'Raw Data'!D10</f>
        <v>539.51</v>
      </c>
      <c r="E11" s="91" t="s">
        <v>170</v>
      </c>
      <c r="F11" s="91"/>
      <c r="G11" s="91"/>
      <c r="H11" s="91"/>
      <c r="I11" s="91"/>
      <c r="J11" s="91"/>
    </row>
    <row r="12" spans="1:10" ht="18.75" x14ac:dyDescent="0.25">
      <c r="A12" s="19" t="s">
        <v>82</v>
      </c>
      <c r="B12" s="34">
        <f>'Raw Data'!B58</f>
        <v>2248.02</v>
      </c>
      <c r="C12" s="34">
        <f>'Raw Data'!C58</f>
        <v>2528.7100000000005</v>
      </c>
      <c r="D12" s="34">
        <f>'Raw Data'!D58</f>
        <v>2120.2800000000002</v>
      </c>
      <c r="E12" s="90" t="s">
        <v>176</v>
      </c>
      <c r="F12" s="90"/>
      <c r="G12" s="90"/>
      <c r="H12" s="90"/>
      <c r="I12" s="90"/>
      <c r="J12" s="90"/>
    </row>
    <row r="13" spans="1:10" ht="18.75" x14ac:dyDescent="0.25">
      <c r="A13" s="25" t="s">
        <v>265</v>
      </c>
      <c r="B13" s="35">
        <f>'Raw Data'!B38</f>
        <v>6030.58</v>
      </c>
      <c r="C13" s="35">
        <f>'Raw Data'!C38</f>
        <v>5515.77</v>
      </c>
      <c r="D13" s="35">
        <f>'Raw Data'!D38</f>
        <v>4889.51</v>
      </c>
      <c r="E13" s="91" t="s">
        <v>266</v>
      </c>
      <c r="F13" s="91"/>
      <c r="G13" s="91"/>
      <c r="H13" s="91"/>
      <c r="I13" s="91"/>
      <c r="J13" s="91"/>
    </row>
    <row r="14" spans="1:10" ht="6" customHeight="1" x14ac:dyDescent="0.3">
      <c r="A14" s="97"/>
      <c r="B14" s="97"/>
      <c r="C14" s="97"/>
      <c r="D14" s="97"/>
      <c r="E14" s="97"/>
      <c r="F14" s="97"/>
      <c r="G14" s="97"/>
      <c r="H14" s="97"/>
      <c r="I14" s="97"/>
      <c r="J14" s="97"/>
    </row>
    <row r="15" spans="1:10" ht="18.75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ht="18" x14ac:dyDescent="0.25">
      <c r="A16" s="39" t="s">
        <v>188</v>
      </c>
      <c r="B16" s="39" t="s">
        <v>60</v>
      </c>
      <c r="C16" s="39" t="s">
        <v>61</v>
      </c>
      <c r="D16" s="39" t="s">
        <v>62</v>
      </c>
      <c r="E16" s="39" t="s">
        <v>189</v>
      </c>
      <c r="F16" s="39" t="s">
        <v>190</v>
      </c>
      <c r="G16" s="39" t="s">
        <v>191</v>
      </c>
      <c r="H16" s="39" t="s">
        <v>192</v>
      </c>
      <c r="I16" s="39" t="s">
        <v>193</v>
      </c>
      <c r="J16" s="39" t="s">
        <v>194</v>
      </c>
    </row>
    <row r="17" spans="1:10" ht="18.75" x14ac:dyDescent="0.3">
      <c r="A17" s="40" t="s">
        <v>267</v>
      </c>
      <c r="B17" s="41"/>
      <c r="C17" s="41"/>
      <c r="D17" s="41"/>
      <c r="E17" s="41"/>
      <c r="F17" s="41"/>
      <c r="G17" s="41"/>
      <c r="H17" s="41"/>
      <c r="I17" s="41"/>
      <c r="J17" s="41"/>
    </row>
    <row r="18" spans="1:10" ht="72" x14ac:dyDescent="0.25">
      <c r="A18" s="19" t="s">
        <v>268</v>
      </c>
      <c r="B18" s="43">
        <f>B6/B8</f>
        <v>0.98899855690947114</v>
      </c>
      <c r="C18" s="43">
        <f>C6/C8</f>
        <v>0.76109786355640074</v>
      </c>
      <c r="D18" s="43">
        <f>D6/D8</f>
        <v>0.62490665281340319</v>
      </c>
      <c r="E18" s="21" t="s">
        <v>240</v>
      </c>
      <c r="F18" s="22" t="s">
        <v>269</v>
      </c>
      <c r="G18" s="44">
        <f>C6/C8-B6/B8</f>
        <v>-0.22790069335307039</v>
      </c>
      <c r="H18" s="44">
        <f>D6/D8-C6/C8</f>
        <v>-0.13619121074299756</v>
      </c>
      <c r="I18" s="17" t="s">
        <v>270</v>
      </c>
      <c r="J18" s="24" t="s">
        <v>271</v>
      </c>
    </row>
    <row r="19" spans="1:10" ht="72" x14ac:dyDescent="0.25">
      <c r="A19" s="25" t="s">
        <v>272</v>
      </c>
      <c r="B19" s="45">
        <f>B6/B9</f>
        <v>0.36446766336109931</v>
      </c>
      <c r="C19" s="45">
        <f>C6/C9</f>
        <v>0.31962849500334434</v>
      </c>
      <c r="D19" s="45">
        <f>D6/D9</f>
        <v>0.27657956162122549</v>
      </c>
      <c r="E19" s="27" t="s">
        <v>240</v>
      </c>
      <c r="F19" s="28" t="s">
        <v>273</v>
      </c>
      <c r="G19" s="46">
        <f>C6/C9-B6/B9</f>
        <v>-4.4839168357754977E-2</v>
      </c>
      <c r="H19" s="46">
        <f>D6/D9-C6/C9</f>
        <v>-4.3048933382118848E-2</v>
      </c>
      <c r="I19" s="18" t="s">
        <v>274</v>
      </c>
      <c r="J19" s="30" t="s">
        <v>275</v>
      </c>
    </row>
    <row r="20" spans="1:10" ht="72" x14ac:dyDescent="0.25">
      <c r="A20" s="19" t="s">
        <v>276</v>
      </c>
      <c r="B20" s="43">
        <f>B10/B11</f>
        <v>3.8284569207217434</v>
      </c>
      <c r="C20" s="43">
        <f>C10/C11</f>
        <v>4.411493605868178</v>
      </c>
      <c r="D20" s="43">
        <f>D10/D11</f>
        <v>3.8732924320216497</v>
      </c>
      <c r="E20" s="21" t="s">
        <v>240</v>
      </c>
      <c r="F20" s="22" t="s">
        <v>277</v>
      </c>
      <c r="G20" s="44">
        <f>C10/C11-B10/B11</f>
        <v>0.58303668514643459</v>
      </c>
      <c r="H20" s="44">
        <f>D10/D11-C10/C11</f>
        <v>-0.53820117384652821</v>
      </c>
      <c r="I20" s="17" t="s">
        <v>278</v>
      </c>
      <c r="J20" s="24" t="s">
        <v>279</v>
      </c>
    </row>
    <row r="21" spans="1:10" ht="72" x14ac:dyDescent="0.25">
      <c r="A21" s="25" t="s">
        <v>280</v>
      </c>
      <c r="B21" s="45">
        <f>B7/B12</f>
        <v>2.4912322844102812</v>
      </c>
      <c r="C21" s="45">
        <f>C7/C12</f>
        <v>1.9615851560677182</v>
      </c>
      <c r="D21" s="45">
        <f>D7/D12</f>
        <v>1.105618125907899</v>
      </c>
      <c r="E21" s="27" t="s">
        <v>240</v>
      </c>
      <c r="F21" s="28" t="s">
        <v>281</v>
      </c>
      <c r="G21" s="46">
        <f>C7/C12-B7/B12</f>
        <v>-0.529647128342563</v>
      </c>
      <c r="H21" s="46">
        <f>D7/D12-C7/C12</f>
        <v>-0.85596703015981923</v>
      </c>
      <c r="I21" s="18" t="s">
        <v>282</v>
      </c>
      <c r="J21" s="30" t="s">
        <v>283</v>
      </c>
    </row>
    <row r="22" spans="1:10" ht="90" x14ac:dyDescent="0.25">
      <c r="A22" s="19" t="s">
        <v>284</v>
      </c>
      <c r="B22" s="47">
        <f>'Raw Data'!B38</f>
        <v>6030.58</v>
      </c>
      <c r="C22" s="47">
        <f>'Raw Data'!C38</f>
        <v>5515.77</v>
      </c>
      <c r="D22" s="47">
        <f>'Raw Data'!D38</f>
        <v>4889.51</v>
      </c>
      <c r="E22" s="21" t="s">
        <v>253</v>
      </c>
      <c r="F22" s="22" t="s">
        <v>285</v>
      </c>
      <c r="G22" s="34">
        <f>C22-B22</f>
        <v>-514.80999999999949</v>
      </c>
      <c r="H22" s="34">
        <f>D22-C22</f>
        <v>-626.26000000000022</v>
      </c>
      <c r="I22" s="17" t="s">
        <v>286</v>
      </c>
      <c r="J22" s="24" t="s">
        <v>287</v>
      </c>
    </row>
    <row r="23" spans="1:10" ht="72" x14ac:dyDescent="0.25">
      <c r="A23" s="25" t="s">
        <v>288</v>
      </c>
      <c r="B23" s="45">
        <f>B9/B8</f>
        <v>2.7135426714924029</v>
      </c>
      <c r="C23" s="45">
        <f>C9/C8</f>
        <v>2.3811952796900582</v>
      </c>
      <c r="D23" s="45">
        <f>D9/D8</f>
        <v>2.2594100921644027</v>
      </c>
      <c r="E23" s="27" t="s">
        <v>240</v>
      </c>
      <c r="F23" s="28" t="s">
        <v>289</v>
      </c>
      <c r="G23" s="46">
        <f>C9/C8-B9/B8</f>
        <v>-0.33234739180234474</v>
      </c>
      <c r="H23" s="46">
        <f>D9/D8-C9/C8</f>
        <v>-0.12178518752565548</v>
      </c>
      <c r="I23" s="18" t="s">
        <v>290</v>
      </c>
      <c r="J23" s="30" t="s">
        <v>291</v>
      </c>
    </row>
    <row r="24" spans="1:10" ht="18.75" x14ac:dyDescent="0.3">
      <c r="A24" s="38"/>
      <c r="B24" s="38"/>
      <c r="C24" s="38"/>
      <c r="D24" s="38"/>
      <c r="E24" s="38"/>
      <c r="F24" s="38"/>
      <c r="G24" s="38"/>
      <c r="H24" s="38"/>
      <c r="I24" s="38"/>
      <c r="J24" s="38"/>
    </row>
    <row r="25" spans="1:10" ht="15" customHeight="1" x14ac:dyDescent="0.25">
      <c r="A25" s="42" t="s">
        <v>406</v>
      </c>
      <c r="B25" s="42"/>
      <c r="C25" s="42"/>
      <c r="D25" s="42"/>
      <c r="E25" s="42"/>
      <c r="F25" s="42"/>
      <c r="G25" s="42"/>
      <c r="H25" s="42"/>
      <c r="I25" s="42"/>
      <c r="J25" s="42"/>
    </row>
  </sheetData>
  <mergeCells count="14">
    <mergeCell ref="A1:J1"/>
    <mergeCell ref="A2:J2"/>
    <mergeCell ref="A3:J3"/>
    <mergeCell ref="A4:J4"/>
    <mergeCell ref="A5:J5"/>
    <mergeCell ref="E11:J11"/>
    <mergeCell ref="E12:J12"/>
    <mergeCell ref="E13:J13"/>
    <mergeCell ref="A14:J14"/>
    <mergeCell ref="E6:J6"/>
    <mergeCell ref="E7:J7"/>
    <mergeCell ref="E8:J8"/>
    <mergeCell ref="E9:J9"/>
    <mergeCell ref="E10:J10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zoomScale="85" zoomScaleNormal="85" workbookViewId="0">
      <selection activeCell="B26" sqref="B26"/>
    </sheetView>
  </sheetViews>
  <sheetFormatPr defaultColWidth="8.7109375" defaultRowHeight="15" x14ac:dyDescent="0.25"/>
  <cols>
    <col min="1" max="1" width="51.5703125" style="1" bestFit="1" customWidth="1"/>
    <col min="2" max="2" width="17.5703125" style="1" customWidth="1"/>
    <col min="3" max="3" width="17.7109375" style="1" customWidth="1"/>
    <col min="4" max="4" width="15.28515625" style="1" customWidth="1"/>
    <col min="5" max="5" width="7.42578125" style="1" bestFit="1" customWidth="1"/>
    <col min="6" max="6" width="29" style="1" bestFit="1" customWidth="1"/>
    <col min="7" max="8" width="30" style="1" customWidth="1"/>
    <col min="9" max="9" width="61" style="1" bestFit="1" customWidth="1"/>
    <col min="10" max="10" width="76.28515625" style="1" bestFit="1" customWidth="1"/>
  </cols>
  <sheetData>
    <row r="1" spans="1:10" ht="30" customHeight="1" x14ac:dyDescent="0.25">
      <c r="A1" s="93" t="s">
        <v>292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8.75" x14ac:dyDescent="0.25">
      <c r="A2" s="94" t="s">
        <v>162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18" x14ac:dyDescent="0.25">
      <c r="A3" s="98" t="s">
        <v>163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ht="18" x14ac:dyDescent="0.25">
      <c r="A4" s="95" t="s">
        <v>164</v>
      </c>
      <c r="B4" s="95"/>
      <c r="C4" s="95"/>
      <c r="D4" s="95"/>
      <c r="E4" s="95"/>
      <c r="F4" s="95"/>
      <c r="G4" s="95"/>
      <c r="H4" s="95"/>
      <c r="I4" s="95"/>
      <c r="J4" s="95"/>
    </row>
    <row r="5" spans="1:10" ht="18" x14ac:dyDescent="0.25">
      <c r="A5" s="96" t="s">
        <v>59</v>
      </c>
      <c r="B5" s="96"/>
      <c r="C5" s="96"/>
      <c r="D5" s="96"/>
      <c r="E5" s="96"/>
      <c r="F5" s="96"/>
      <c r="G5" s="96"/>
      <c r="H5" s="96"/>
      <c r="I5" s="96"/>
      <c r="J5" s="96"/>
    </row>
    <row r="6" spans="1:10" ht="18.75" x14ac:dyDescent="0.25">
      <c r="A6" s="19" t="s">
        <v>65</v>
      </c>
      <c r="B6" s="34">
        <f>'Raw Data'!B5</f>
        <v>20281.57</v>
      </c>
      <c r="C6" s="34">
        <f>'Raw Data'!C5</f>
        <v>21732.58</v>
      </c>
      <c r="D6" s="34">
        <f>'Raw Data'!D5</f>
        <v>19869.349999999999</v>
      </c>
      <c r="E6" s="90" t="s">
        <v>165</v>
      </c>
      <c r="F6" s="90"/>
      <c r="G6" s="90"/>
      <c r="H6" s="90"/>
      <c r="I6" s="90"/>
      <c r="J6" s="90"/>
    </row>
    <row r="7" spans="1:10" ht="18.75" x14ac:dyDescent="0.25">
      <c r="A7" s="25" t="s">
        <v>157</v>
      </c>
      <c r="B7" s="35">
        <f>'Raw Data'!B61</f>
        <v>377.28</v>
      </c>
      <c r="C7" s="35">
        <f>'Raw Data'!C61</f>
        <v>18157.489999999998</v>
      </c>
      <c r="D7" s="35">
        <f>'Raw Data'!D61</f>
        <v>19109.025000000001</v>
      </c>
      <c r="E7" s="91" t="s">
        <v>184</v>
      </c>
      <c r="F7" s="91"/>
      <c r="G7" s="91"/>
      <c r="H7" s="91"/>
      <c r="I7" s="91"/>
      <c r="J7" s="91"/>
    </row>
    <row r="8" spans="1:10" ht="18.75" x14ac:dyDescent="0.25">
      <c r="A8" s="19" t="s">
        <v>293</v>
      </c>
      <c r="B8" s="34">
        <f>'Raw Data'!B26</f>
        <v>969.3</v>
      </c>
      <c r="C8" s="34">
        <f>'Raw Data'!C26</f>
        <v>1106.48</v>
      </c>
      <c r="D8" s="34">
        <f>'Raw Data'!D26</f>
        <v>1489.51</v>
      </c>
      <c r="E8" s="90" t="s">
        <v>294</v>
      </c>
      <c r="F8" s="90"/>
      <c r="G8" s="90"/>
      <c r="H8" s="90"/>
      <c r="I8" s="90"/>
      <c r="J8" s="90"/>
    </row>
    <row r="9" spans="1:10" ht="18.75" x14ac:dyDescent="0.25">
      <c r="A9" s="25" t="s">
        <v>295</v>
      </c>
      <c r="B9" s="35">
        <f>'Raw Data'!B41</f>
        <v>626.29</v>
      </c>
      <c r="C9" s="35">
        <f>'Raw Data'!C41</f>
        <v>252.4</v>
      </c>
      <c r="D9" s="35">
        <f>'Raw Data'!D41</f>
        <v>344.87</v>
      </c>
      <c r="E9" s="91" t="s">
        <v>296</v>
      </c>
      <c r="F9" s="91"/>
      <c r="G9" s="91"/>
      <c r="H9" s="91"/>
      <c r="I9" s="91"/>
      <c r="J9" s="91"/>
    </row>
    <row r="10" spans="1:10" ht="18.75" x14ac:dyDescent="0.25">
      <c r="A10" s="19" t="s">
        <v>71</v>
      </c>
      <c r="B10" s="34">
        <f>'Raw Data'!B8</f>
        <v>18727.599999999999</v>
      </c>
      <c r="C10" s="34">
        <f>'Raw Data'!C8</f>
        <v>20041.240000000002</v>
      </c>
      <c r="D10" s="34">
        <f>'Raw Data'!D8</f>
        <v>18385.2</v>
      </c>
      <c r="E10" s="90" t="s">
        <v>168</v>
      </c>
      <c r="F10" s="90"/>
      <c r="G10" s="90"/>
      <c r="H10" s="90"/>
      <c r="I10" s="90"/>
      <c r="J10" s="90"/>
    </row>
    <row r="11" spans="1:10" ht="18.75" x14ac:dyDescent="0.25">
      <c r="A11" s="25" t="s">
        <v>97</v>
      </c>
      <c r="B11" s="35">
        <f>'Raw Data'!B25</f>
        <v>9000.36</v>
      </c>
      <c r="C11" s="35">
        <f>'Raw Data'!C25</f>
        <v>9666.6</v>
      </c>
      <c r="D11" s="35">
        <f>'Raw Data'!D25</f>
        <v>11472.5</v>
      </c>
      <c r="E11" s="91" t="s">
        <v>230</v>
      </c>
      <c r="F11" s="91"/>
      <c r="G11" s="91"/>
      <c r="H11" s="91"/>
      <c r="I11" s="91"/>
      <c r="J11" s="91"/>
    </row>
    <row r="12" spans="1:10" ht="18.75" x14ac:dyDescent="0.25">
      <c r="A12" s="19" t="s">
        <v>122</v>
      </c>
      <c r="B12" s="34">
        <f>'Raw Data'!B39</f>
        <v>4447.3500000000004</v>
      </c>
      <c r="C12" s="34">
        <f>'Raw Data'!C39</f>
        <v>4583.5</v>
      </c>
      <c r="D12" s="34">
        <f>'Raw Data'!D39</f>
        <v>5608.3</v>
      </c>
      <c r="E12" s="90" t="s">
        <v>231</v>
      </c>
      <c r="F12" s="90"/>
      <c r="G12" s="90"/>
      <c r="H12" s="90"/>
      <c r="I12" s="90"/>
      <c r="J12" s="90"/>
    </row>
    <row r="13" spans="1:10" ht="18.75" x14ac:dyDescent="0.25">
      <c r="A13" s="25" t="s">
        <v>112</v>
      </c>
      <c r="B13" s="35">
        <f>'Raw Data'!B34</f>
        <v>6479.15</v>
      </c>
      <c r="C13" s="35">
        <f>'Raw Data'!C34</f>
        <v>7867.28</v>
      </c>
      <c r="D13" s="35">
        <f>'Raw Data'!D34</f>
        <v>8623.7199999999993</v>
      </c>
      <c r="E13" s="91" t="s">
        <v>180</v>
      </c>
      <c r="F13" s="91"/>
      <c r="G13" s="91"/>
      <c r="H13" s="91"/>
      <c r="I13" s="91"/>
      <c r="J13" s="91"/>
    </row>
    <row r="14" spans="1:10" ht="6" customHeight="1" x14ac:dyDescent="0.3">
      <c r="A14" s="97"/>
      <c r="B14" s="97"/>
      <c r="C14" s="97"/>
      <c r="D14" s="97"/>
      <c r="E14" s="97"/>
      <c r="F14" s="97"/>
      <c r="G14" s="97"/>
      <c r="H14" s="97"/>
      <c r="I14" s="97"/>
      <c r="J14" s="97"/>
    </row>
    <row r="15" spans="1:10" ht="18.75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ht="36" x14ac:dyDescent="0.25">
      <c r="A16" s="39" t="s">
        <v>188</v>
      </c>
      <c r="B16" s="39" t="s">
        <v>60</v>
      </c>
      <c r="C16" s="39" t="s">
        <v>61</v>
      </c>
      <c r="D16" s="39" t="s">
        <v>62</v>
      </c>
      <c r="E16" s="39" t="s">
        <v>189</v>
      </c>
      <c r="F16" s="39" t="s">
        <v>190</v>
      </c>
      <c r="G16" s="39" t="s">
        <v>191</v>
      </c>
      <c r="H16" s="39" t="s">
        <v>192</v>
      </c>
      <c r="I16" s="39" t="s">
        <v>193</v>
      </c>
      <c r="J16" s="39" t="s">
        <v>194</v>
      </c>
    </row>
    <row r="17" spans="1:10" ht="18.75" x14ac:dyDescent="0.3">
      <c r="A17" s="40" t="s">
        <v>297</v>
      </c>
      <c r="B17" s="41"/>
      <c r="C17" s="41"/>
      <c r="D17" s="41"/>
      <c r="E17" s="41"/>
      <c r="F17" s="41"/>
      <c r="G17" s="41"/>
      <c r="H17" s="41"/>
      <c r="I17" s="41"/>
      <c r="J17" s="41"/>
    </row>
    <row r="18" spans="1:10" ht="90" x14ac:dyDescent="0.25">
      <c r="A18" s="19" t="s">
        <v>298</v>
      </c>
      <c r="B18" s="43">
        <f>B6/B7</f>
        <v>53.757342027141647</v>
      </c>
      <c r="C18" s="43">
        <f>C6/C7</f>
        <v>1.1968934032181764</v>
      </c>
      <c r="D18" s="43">
        <f>D6/D7</f>
        <v>1.0397887908985413</v>
      </c>
      <c r="E18" s="21" t="s">
        <v>240</v>
      </c>
      <c r="F18" s="22" t="s">
        <v>299</v>
      </c>
      <c r="G18" s="44">
        <f>C6/C7-B6/B7</f>
        <v>-52.56044862392347</v>
      </c>
      <c r="H18" s="44">
        <f>D6/D7-C6/C7</f>
        <v>-0.15710461231963513</v>
      </c>
      <c r="I18" s="17" t="s">
        <v>300</v>
      </c>
      <c r="J18" s="24" t="s">
        <v>301</v>
      </c>
    </row>
    <row r="19" spans="1:10" ht="72" x14ac:dyDescent="0.25">
      <c r="A19" s="25" t="s">
        <v>302</v>
      </c>
      <c r="B19" s="31">
        <f>B8/B6*365</f>
        <v>17.444137707287947</v>
      </c>
      <c r="C19" s="31">
        <f>C8/C6*365</f>
        <v>18.583398749711261</v>
      </c>
      <c r="D19" s="31">
        <f>D8/D6*365</f>
        <v>27.36230173609102</v>
      </c>
      <c r="E19" s="27" t="s">
        <v>303</v>
      </c>
      <c r="F19" s="28" t="s">
        <v>304</v>
      </c>
      <c r="G19" s="35">
        <f>C8/C6*365-B8/B6*365</f>
        <v>1.1392610424233141</v>
      </c>
      <c r="H19" s="35">
        <f>D8/D6*365-C8/C6*365</f>
        <v>8.7789029863797587</v>
      </c>
      <c r="I19" s="18" t="s">
        <v>305</v>
      </c>
      <c r="J19" s="30" t="s">
        <v>306</v>
      </c>
    </row>
    <row r="20" spans="1:10" ht="72" x14ac:dyDescent="0.25">
      <c r="A20" s="19" t="s">
        <v>307</v>
      </c>
      <c r="B20" s="47">
        <f>B9/B10*365</f>
        <v>12.206361199513019</v>
      </c>
      <c r="C20" s="47">
        <f>C9/C10*365</f>
        <v>4.5968213543672949</v>
      </c>
      <c r="D20" s="47">
        <f>D9/D10*365</f>
        <v>6.846678306463895</v>
      </c>
      <c r="E20" s="21" t="s">
        <v>303</v>
      </c>
      <c r="F20" s="22" t="s">
        <v>308</v>
      </c>
      <c r="G20" s="34">
        <f>C9/C10*365-B9/B10*365</f>
        <v>-7.6095398451457239</v>
      </c>
      <c r="H20" s="34">
        <f>D9/D10*365-C9/C10*365</f>
        <v>2.2498569520966001</v>
      </c>
      <c r="I20" s="17" t="s">
        <v>309</v>
      </c>
      <c r="J20" s="24" t="s">
        <v>310</v>
      </c>
    </row>
    <row r="21" spans="1:10" ht="72" x14ac:dyDescent="0.25">
      <c r="A21" s="25" t="s">
        <v>311</v>
      </c>
      <c r="B21" s="45">
        <f>B6/(B11-B12)</f>
        <v>4.4545410618469976</v>
      </c>
      <c r="C21" s="45">
        <f>C6/(C11-C12)</f>
        <v>4.2754578898703546</v>
      </c>
      <c r="D21" s="45">
        <f>D6/(D11-D12)</f>
        <v>3.3882456260018414</v>
      </c>
      <c r="E21" s="27" t="s">
        <v>240</v>
      </c>
      <c r="F21" s="28" t="s">
        <v>312</v>
      </c>
      <c r="G21" s="46">
        <f>C6/(C11-C12)-B6/(B11-B12)</f>
        <v>-0.17908317197664303</v>
      </c>
      <c r="H21" s="46">
        <f>D6/(D11-D12)-C6/(C11-C12)</f>
        <v>-0.88721226386851315</v>
      </c>
      <c r="I21" s="18" t="s">
        <v>313</v>
      </c>
      <c r="J21" s="30" t="s">
        <v>314</v>
      </c>
    </row>
    <row r="22" spans="1:10" ht="90" x14ac:dyDescent="0.25">
      <c r="A22" s="19" t="s">
        <v>315</v>
      </c>
      <c r="B22" s="43">
        <f>B6/B13</f>
        <v>3.1302825216270653</v>
      </c>
      <c r="C22" s="43">
        <f>C6/C13</f>
        <v>2.7624007280788279</v>
      </c>
      <c r="D22" s="43">
        <f>D6/D13</f>
        <v>2.3040346857272733</v>
      </c>
      <c r="E22" s="21" t="s">
        <v>240</v>
      </c>
      <c r="F22" s="22" t="s">
        <v>316</v>
      </c>
      <c r="G22" s="44">
        <f>C6/C13-B6/B13</f>
        <v>-0.36788179354823747</v>
      </c>
      <c r="H22" s="44">
        <f>D6/D13-C6/C13</f>
        <v>-0.45836604235155454</v>
      </c>
      <c r="I22" s="17" t="s">
        <v>317</v>
      </c>
      <c r="J22" s="24" t="s">
        <v>318</v>
      </c>
    </row>
    <row r="23" spans="1:10" ht="18.75" x14ac:dyDescent="0.3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0" ht="15" customHeight="1" x14ac:dyDescent="0.25">
      <c r="A24" s="42" t="s">
        <v>407</v>
      </c>
      <c r="B24" s="42"/>
      <c r="C24" s="42"/>
      <c r="D24" s="42"/>
      <c r="E24" s="42"/>
      <c r="F24" s="42"/>
      <c r="G24" s="42"/>
      <c r="H24" s="42"/>
      <c r="I24" s="42"/>
      <c r="J24" s="42"/>
    </row>
  </sheetData>
  <mergeCells count="14">
    <mergeCell ref="A1:J1"/>
    <mergeCell ref="A2:J2"/>
    <mergeCell ref="A3:J3"/>
    <mergeCell ref="A4:J4"/>
    <mergeCell ref="A5:J5"/>
    <mergeCell ref="E11:J11"/>
    <mergeCell ref="E12:J12"/>
    <mergeCell ref="E13:J13"/>
    <mergeCell ref="A14:J14"/>
    <mergeCell ref="E6:J6"/>
    <mergeCell ref="E7:J7"/>
    <mergeCell ref="E8:J8"/>
    <mergeCell ref="E9:J9"/>
    <mergeCell ref="E10:J10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zoomScale="85" zoomScaleNormal="85" workbookViewId="0">
      <selection activeCell="F55" sqref="F55"/>
    </sheetView>
  </sheetViews>
  <sheetFormatPr defaultColWidth="8.7109375" defaultRowHeight="15" x14ac:dyDescent="0.25"/>
  <cols>
    <col min="1" max="1" width="38.28515625" style="1" bestFit="1" customWidth="1"/>
    <col min="2" max="4" width="16" style="1" customWidth="1"/>
    <col min="5" max="5" width="6.42578125" style="1" bestFit="1" customWidth="1"/>
    <col min="6" max="6" width="22.7109375" style="1" customWidth="1"/>
    <col min="7" max="7" width="32" style="1" customWidth="1"/>
    <col min="8" max="8" width="129.140625" style="1" customWidth="1"/>
  </cols>
  <sheetData>
    <row r="1" spans="1:8" ht="30" customHeight="1" x14ac:dyDescent="0.25">
      <c r="A1" s="93" t="s">
        <v>319</v>
      </c>
      <c r="B1" s="93"/>
      <c r="C1" s="93"/>
      <c r="D1" s="93"/>
      <c r="E1" s="93"/>
      <c r="F1" s="93"/>
      <c r="G1" s="93"/>
      <c r="H1" s="93"/>
    </row>
    <row r="2" spans="1:8" ht="18.75" x14ac:dyDescent="0.25">
      <c r="A2" s="100" t="s">
        <v>320</v>
      </c>
      <c r="B2" s="100"/>
      <c r="C2" s="100"/>
      <c r="D2" s="100"/>
      <c r="E2" s="100"/>
      <c r="F2" s="100"/>
      <c r="G2" s="100"/>
      <c r="H2" s="100"/>
    </row>
    <row r="4" spans="1:8" ht="18" x14ac:dyDescent="0.25">
      <c r="A4" s="95" t="s">
        <v>164</v>
      </c>
      <c r="B4" s="95"/>
      <c r="C4" s="95"/>
      <c r="D4" s="95"/>
      <c r="E4" s="95"/>
      <c r="F4" s="95"/>
      <c r="G4" s="95"/>
      <c r="H4" s="95"/>
    </row>
    <row r="5" spans="1:8" ht="18" x14ac:dyDescent="0.25">
      <c r="A5" s="48" t="s">
        <v>59</v>
      </c>
      <c r="B5" s="48" t="s">
        <v>60</v>
      </c>
      <c r="C5" s="48" t="s">
        <v>61</v>
      </c>
      <c r="D5" s="48" t="s">
        <v>62</v>
      </c>
      <c r="E5" s="96" t="s">
        <v>325</v>
      </c>
      <c r="F5" s="96"/>
      <c r="G5" s="96"/>
      <c r="H5" s="96"/>
    </row>
    <row r="6" spans="1:8" ht="18.75" x14ac:dyDescent="0.25">
      <c r="A6" s="19" t="s">
        <v>65</v>
      </c>
      <c r="B6" s="34">
        <f>'Raw Data'!B5</f>
        <v>20281.57</v>
      </c>
      <c r="C6" s="34">
        <f>'Raw Data'!C5</f>
        <v>21732.58</v>
      </c>
      <c r="D6" s="34">
        <f>'Raw Data'!D5</f>
        <v>19869.349999999999</v>
      </c>
      <c r="E6" s="90" t="s">
        <v>165</v>
      </c>
      <c r="F6" s="90"/>
      <c r="G6" s="90"/>
      <c r="H6" s="90"/>
    </row>
    <row r="7" spans="1:8" ht="18.75" x14ac:dyDescent="0.25">
      <c r="A7" s="25" t="s">
        <v>67</v>
      </c>
      <c r="B7" s="35">
        <f>'Raw Data'!B6</f>
        <v>1003.94</v>
      </c>
      <c r="C7" s="35">
        <f>'Raw Data'!C6</f>
        <v>1182.55</v>
      </c>
      <c r="D7" s="35">
        <f>'Raw Data'!D6</f>
        <v>1018.89</v>
      </c>
      <c r="E7" s="91" t="s">
        <v>166</v>
      </c>
      <c r="F7" s="91"/>
      <c r="G7" s="91"/>
      <c r="H7" s="91"/>
    </row>
    <row r="8" spans="1:8" ht="18.75" x14ac:dyDescent="0.25">
      <c r="A8" s="19" t="s">
        <v>69</v>
      </c>
      <c r="B8" s="34">
        <f>'Raw Data'!B7</f>
        <v>21285.51</v>
      </c>
      <c r="C8" s="34">
        <f>'Raw Data'!C7</f>
        <v>22915.13</v>
      </c>
      <c r="D8" s="34">
        <f>'Raw Data'!D7</f>
        <v>20888.240000000002</v>
      </c>
      <c r="E8" s="90" t="s">
        <v>167</v>
      </c>
      <c r="F8" s="90"/>
      <c r="G8" s="90"/>
      <c r="H8" s="90"/>
    </row>
    <row r="9" spans="1:8" ht="18.75" x14ac:dyDescent="0.25">
      <c r="A9" s="25" t="s">
        <v>71</v>
      </c>
      <c r="B9" s="35">
        <f>'Raw Data'!B8</f>
        <v>18727.599999999999</v>
      </c>
      <c r="C9" s="35">
        <f>'Raw Data'!C8</f>
        <v>20041.240000000002</v>
      </c>
      <c r="D9" s="35">
        <f>'Raw Data'!D8</f>
        <v>18385.2</v>
      </c>
      <c r="E9" s="91" t="s">
        <v>168</v>
      </c>
      <c r="F9" s="91"/>
      <c r="G9" s="91"/>
      <c r="H9" s="91"/>
    </row>
    <row r="10" spans="1:8" ht="18" x14ac:dyDescent="0.25">
      <c r="A10" s="99" t="s">
        <v>86</v>
      </c>
      <c r="B10" s="99"/>
      <c r="C10" s="99"/>
      <c r="D10" s="99"/>
      <c r="E10" s="99"/>
      <c r="F10" s="99"/>
      <c r="G10" s="99"/>
      <c r="H10" s="99"/>
    </row>
    <row r="11" spans="1:8" ht="18.75" x14ac:dyDescent="0.25">
      <c r="A11" s="25" t="s">
        <v>82</v>
      </c>
      <c r="B11" s="35">
        <f>'Raw Data'!B58</f>
        <v>2248.02</v>
      </c>
      <c r="C11" s="35">
        <f>'Raw Data'!C58</f>
        <v>2528.7100000000005</v>
      </c>
      <c r="D11" s="35">
        <f>'Raw Data'!D58</f>
        <v>2120.2800000000002</v>
      </c>
      <c r="E11" s="91" t="s">
        <v>176</v>
      </c>
      <c r="F11" s="91"/>
      <c r="G11" s="91"/>
      <c r="H11" s="91"/>
    </row>
    <row r="12" spans="1:8" ht="18.75" x14ac:dyDescent="0.25">
      <c r="A12" s="19" t="s">
        <v>110</v>
      </c>
      <c r="B12" s="34">
        <f>'Raw Data'!B32</f>
        <v>17581.45</v>
      </c>
      <c r="C12" s="34">
        <f>'Raw Data'!C32</f>
        <v>18733.53</v>
      </c>
      <c r="D12" s="34">
        <f>'Raw Data'!D32</f>
        <v>19484.52</v>
      </c>
      <c r="E12" s="90" t="s">
        <v>181</v>
      </c>
      <c r="F12" s="90"/>
      <c r="G12" s="90"/>
      <c r="H12" s="90"/>
    </row>
    <row r="13" spans="1:8" ht="18.75" x14ac:dyDescent="0.25">
      <c r="A13" s="25" t="s">
        <v>112</v>
      </c>
      <c r="B13" s="35">
        <f>'Raw Data'!B34</f>
        <v>6479.15</v>
      </c>
      <c r="C13" s="35">
        <f>'Raw Data'!C34</f>
        <v>7867.28</v>
      </c>
      <c r="D13" s="35">
        <f>'Raw Data'!D34</f>
        <v>8623.7199999999993</v>
      </c>
      <c r="E13" s="91" t="s">
        <v>180</v>
      </c>
      <c r="F13" s="91"/>
      <c r="G13" s="91"/>
      <c r="H13" s="91"/>
    </row>
    <row r="14" spans="1:8" ht="18.75" x14ac:dyDescent="0.25">
      <c r="A14" s="19" t="s">
        <v>147</v>
      </c>
      <c r="B14" s="34">
        <f>'Raw Data'!B55</f>
        <v>6407.87</v>
      </c>
      <c r="C14" s="34">
        <f>'Raw Data'!C55</f>
        <v>5987.77</v>
      </c>
      <c r="D14" s="34">
        <f>'Raw Data'!D55</f>
        <v>5389.02</v>
      </c>
      <c r="E14" s="90" t="s">
        <v>262</v>
      </c>
      <c r="F14" s="90"/>
      <c r="G14" s="90"/>
      <c r="H14" s="90"/>
    </row>
    <row r="15" spans="1:8" ht="36" x14ac:dyDescent="0.25">
      <c r="A15" s="25" t="s">
        <v>234</v>
      </c>
      <c r="B15" s="35">
        <f>'Raw Data'!B27</f>
        <v>807.53</v>
      </c>
      <c r="C15" s="35">
        <f>'Raw Data'!C27</f>
        <v>1027.49</v>
      </c>
      <c r="D15" s="35">
        <f>'Raw Data'!D27</f>
        <v>3044.8</v>
      </c>
      <c r="E15" s="91" t="s">
        <v>235</v>
      </c>
      <c r="F15" s="91"/>
      <c r="G15" s="91"/>
      <c r="H15" s="91"/>
    </row>
    <row r="16" spans="1:8" ht="18" x14ac:dyDescent="0.25">
      <c r="A16" s="99" t="s">
        <v>293</v>
      </c>
      <c r="B16" s="99"/>
      <c r="C16" s="99"/>
      <c r="D16" s="99"/>
      <c r="E16" s="99"/>
      <c r="F16" s="99"/>
      <c r="G16" s="99"/>
      <c r="H16" s="99"/>
    </row>
    <row r="17" spans="1:8" ht="18.75" x14ac:dyDescent="0.25">
      <c r="A17" s="25" t="s">
        <v>236</v>
      </c>
      <c r="B17" s="35">
        <f>'Raw Data'!B47</f>
        <v>-4080.06</v>
      </c>
      <c r="C17" s="35">
        <f>'Raw Data'!C47</f>
        <v>2939.27</v>
      </c>
      <c r="D17" s="35">
        <f>'Raw Data'!D47</f>
        <v>1919.9</v>
      </c>
      <c r="E17" s="91" t="s">
        <v>237</v>
      </c>
      <c r="F17" s="91"/>
      <c r="G17" s="91"/>
      <c r="H17" s="91"/>
    </row>
    <row r="18" spans="1:8" ht="18" x14ac:dyDescent="0.25">
      <c r="A18" s="99" t="s">
        <v>97</v>
      </c>
      <c r="B18" s="99">
        <f>'Raw Data'!B25</f>
        <v>9000.36</v>
      </c>
      <c r="C18" s="99">
        <f>'Raw Data'!C25</f>
        <v>9666.6</v>
      </c>
      <c r="D18" s="99">
        <f>'Raw Data'!D25</f>
        <v>11472.5</v>
      </c>
      <c r="E18" s="99" t="s">
        <v>230</v>
      </c>
      <c r="F18" s="99"/>
      <c r="G18" s="99"/>
      <c r="H18" s="99"/>
    </row>
    <row r="19" spans="1:8" ht="18" x14ac:dyDescent="0.25">
      <c r="A19" s="92" t="s">
        <v>122</v>
      </c>
      <c r="B19" s="92">
        <f>'Raw Data'!B39</f>
        <v>4447.3500000000004</v>
      </c>
      <c r="C19" s="92">
        <f>'Raw Data'!C39</f>
        <v>4583.5</v>
      </c>
      <c r="D19" s="92">
        <f>'Raw Data'!D39</f>
        <v>5608.3</v>
      </c>
      <c r="E19" s="92" t="s">
        <v>231</v>
      </c>
      <c r="F19" s="92"/>
      <c r="G19" s="92"/>
      <c r="H19" s="92"/>
    </row>
    <row r="20" spans="1:8" ht="18.75" x14ac:dyDescent="0.25">
      <c r="A20" s="19" t="s">
        <v>174</v>
      </c>
      <c r="B20" s="34">
        <f>'Raw Data'!B57</f>
        <v>2225.75</v>
      </c>
      <c r="C20" s="34">
        <f>'Raw Data'!C57</f>
        <v>2507.8900000000003</v>
      </c>
      <c r="D20" s="34">
        <f>'Raw Data'!D57</f>
        <v>2089.6800000000003</v>
      </c>
      <c r="E20" s="90" t="s">
        <v>175</v>
      </c>
      <c r="F20" s="90"/>
      <c r="G20" s="90"/>
      <c r="H20" s="90"/>
    </row>
    <row r="21" spans="1:8" ht="18.75" x14ac:dyDescent="0.25">
      <c r="A21" s="25" t="s">
        <v>74</v>
      </c>
      <c r="B21" s="35">
        <f>'Raw Data'!B10</f>
        <v>581.37</v>
      </c>
      <c r="C21" s="35">
        <f>'Raw Data'!C10</f>
        <v>568.49</v>
      </c>
      <c r="D21" s="35">
        <f>'Raw Data'!D10</f>
        <v>539.51</v>
      </c>
      <c r="E21" s="91" t="s">
        <v>170</v>
      </c>
      <c r="F21" s="91"/>
      <c r="G21" s="91"/>
      <c r="H21" s="91"/>
    </row>
    <row r="22" spans="1:8" ht="39.75" customHeight="1" x14ac:dyDescent="0.3">
      <c r="A22" s="36"/>
      <c r="B22" s="37"/>
      <c r="C22" s="37"/>
      <c r="D22" s="37"/>
      <c r="E22" s="37"/>
      <c r="F22" s="37"/>
      <c r="G22" s="37"/>
      <c r="H22" s="37"/>
    </row>
    <row r="23" spans="1:8" ht="39.75" customHeight="1" x14ac:dyDescent="0.25">
      <c r="A23" s="39" t="s">
        <v>321</v>
      </c>
      <c r="B23" s="39" t="s">
        <v>60</v>
      </c>
      <c r="C23" s="39" t="s">
        <v>61</v>
      </c>
      <c r="D23" s="39" t="s">
        <v>62</v>
      </c>
      <c r="E23" s="39" t="s">
        <v>189</v>
      </c>
      <c r="F23" s="39" t="s">
        <v>322</v>
      </c>
      <c r="G23" s="39" t="s">
        <v>323</v>
      </c>
      <c r="H23" s="39" t="s">
        <v>324</v>
      </c>
    </row>
    <row r="24" spans="1:8" ht="27.75" customHeight="1" x14ac:dyDescent="0.3">
      <c r="A24" s="49" t="s">
        <v>326</v>
      </c>
      <c r="B24" s="50"/>
      <c r="C24" s="50"/>
      <c r="D24" s="50"/>
      <c r="E24" s="50"/>
      <c r="F24" s="50"/>
      <c r="G24" s="50"/>
      <c r="H24" s="50"/>
    </row>
    <row r="25" spans="1:8" ht="36" x14ac:dyDescent="0.25">
      <c r="A25" s="25" t="s">
        <v>65</v>
      </c>
      <c r="B25" s="51">
        <f>'Raw Data'!B5</f>
        <v>20281.57</v>
      </c>
      <c r="C25" s="51">
        <f>'Raw Data'!C5</f>
        <v>21732.58</v>
      </c>
      <c r="D25" s="51">
        <f>'Raw Data'!D5</f>
        <v>19869.349999999999</v>
      </c>
      <c r="E25" s="52" t="s">
        <v>253</v>
      </c>
      <c r="F25" s="35">
        <f t="shared" ref="F25:G29" si="0">C25-B25</f>
        <v>1451.010000000002</v>
      </c>
      <c r="G25" s="35">
        <f t="shared" si="0"/>
        <v>-1863.2300000000032</v>
      </c>
      <c r="H25" s="18" t="s">
        <v>327</v>
      </c>
    </row>
    <row r="26" spans="1:8" ht="36" x14ac:dyDescent="0.25">
      <c r="A26" s="19" t="s">
        <v>69</v>
      </c>
      <c r="B26" s="53">
        <f>'Raw Data'!B7</f>
        <v>21285.51</v>
      </c>
      <c r="C26" s="53">
        <f>'Raw Data'!C7</f>
        <v>22915.13</v>
      </c>
      <c r="D26" s="53">
        <f>'Raw Data'!D7</f>
        <v>20888.240000000002</v>
      </c>
      <c r="E26" s="54" t="s">
        <v>253</v>
      </c>
      <c r="F26" s="34">
        <f t="shared" si="0"/>
        <v>1629.6200000000026</v>
      </c>
      <c r="G26" s="34">
        <f t="shared" si="0"/>
        <v>-2026.8899999999994</v>
      </c>
      <c r="H26" s="17" t="s">
        <v>328</v>
      </c>
    </row>
    <row r="27" spans="1:8" ht="36" x14ac:dyDescent="0.25">
      <c r="A27" s="25" t="s">
        <v>84</v>
      </c>
      <c r="B27" s="51">
        <f>'Raw Data'!B16</f>
        <v>1644.38</v>
      </c>
      <c r="C27" s="51">
        <f>'Raw Data'!C16</f>
        <v>1939.4</v>
      </c>
      <c r="D27" s="51">
        <f>'Raw Data'!D16</f>
        <v>1550.17</v>
      </c>
      <c r="E27" s="52" t="s">
        <v>253</v>
      </c>
      <c r="F27" s="35">
        <f t="shared" si="0"/>
        <v>295.02</v>
      </c>
      <c r="G27" s="35">
        <f t="shared" si="0"/>
        <v>-389.23</v>
      </c>
      <c r="H27" s="18" t="s">
        <v>329</v>
      </c>
    </row>
    <row r="28" spans="1:8" ht="36" x14ac:dyDescent="0.25">
      <c r="A28" s="19" t="s">
        <v>86</v>
      </c>
      <c r="B28" s="53">
        <f>'Raw Data'!B18</f>
        <v>1267.97</v>
      </c>
      <c r="C28" s="53">
        <f>'Raw Data'!C18</f>
        <v>1462.95</v>
      </c>
      <c r="D28" s="53">
        <f>'Raw Data'!D18</f>
        <v>1188.6199999999999</v>
      </c>
      <c r="E28" s="54" t="s">
        <v>253</v>
      </c>
      <c r="F28" s="34">
        <f t="shared" si="0"/>
        <v>194.98000000000002</v>
      </c>
      <c r="G28" s="34">
        <f t="shared" si="0"/>
        <v>-274.33000000000015</v>
      </c>
      <c r="H28" s="17" t="s">
        <v>330</v>
      </c>
    </row>
    <row r="29" spans="1:8" ht="36" x14ac:dyDescent="0.25">
      <c r="A29" s="25" t="s">
        <v>82</v>
      </c>
      <c r="B29" s="51">
        <f>'Raw Data'!B58</f>
        <v>2248.02</v>
      </c>
      <c r="C29" s="51">
        <f>'Raw Data'!C58</f>
        <v>2528.7100000000005</v>
      </c>
      <c r="D29" s="51">
        <f>'Raw Data'!D58</f>
        <v>2120.2800000000002</v>
      </c>
      <c r="E29" s="52" t="s">
        <v>253</v>
      </c>
      <c r="F29" s="35">
        <f t="shared" si="0"/>
        <v>280.69000000000051</v>
      </c>
      <c r="G29" s="35">
        <f t="shared" si="0"/>
        <v>-408.43000000000029</v>
      </c>
      <c r="H29" s="18" t="s">
        <v>331</v>
      </c>
    </row>
    <row r="30" spans="1:8" ht="36.75" customHeight="1" x14ac:dyDescent="0.3">
      <c r="A30" s="49" t="s">
        <v>332</v>
      </c>
      <c r="B30" s="50"/>
      <c r="C30" s="50"/>
      <c r="D30" s="50"/>
      <c r="E30" s="50"/>
      <c r="F30" s="50"/>
      <c r="G30" s="50"/>
      <c r="H30" s="50"/>
    </row>
    <row r="31" spans="1:8" ht="36" x14ac:dyDescent="0.25">
      <c r="A31" s="25" t="s">
        <v>110</v>
      </c>
      <c r="B31" s="51">
        <f>'Raw Data'!B32</f>
        <v>17581.45</v>
      </c>
      <c r="C31" s="51">
        <f>'Raw Data'!C32</f>
        <v>18733.53</v>
      </c>
      <c r="D31" s="51">
        <f>'Raw Data'!D32</f>
        <v>19484.52</v>
      </c>
      <c r="E31" s="52" t="s">
        <v>253</v>
      </c>
      <c r="F31" s="35">
        <f t="shared" ref="F31:G35" si="1">C31-B31</f>
        <v>1152.0799999999981</v>
      </c>
      <c r="G31" s="35">
        <f t="shared" si="1"/>
        <v>750.9900000000016</v>
      </c>
      <c r="H31" s="18" t="s">
        <v>333</v>
      </c>
    </row>
    <row r="32" spans="1:8" ht="36" x14ac:dyDescent="0.25">
      <c r="A32" s="19" t="s">
        <v>112</v>
      </c>
      <c r="B32" s="53">
        <f>'Raw Data'!B34</f>
        <v>6479.15</v>
      </c>
      <c r="C32" s="53">
        <f>'Raw Data'!C34</f>
        <v>7867.28</v>
      </c>
      <c r="D32" s="53">
        <f>'Raw Data'!D34</f>
        <v>8623.7199999999993</v>
      </c>
      <c r="E32" s="54" t="s">
        <v>253</v>
      </c>
      <c r="F32" s="34">
        <f t="shared" si="1"/>
        <v>1388.13</v>
      </c>
      <c r="G32" s="34">
        <f t="shared" si="1"/>
        <v>756.4399999999996</v>
      </c>
      <c r="H32" s="17" t="s">
        <v>334</v>
      </c>
    </row>
    <row r="33" spans="1:8" ht="36" x14ac:dyDescent="0.25">
      <c r="A33" s="25" t="s">
        <v>147</v>
      </c>
      <c r="B33" s="51">
        <f>'Raw Data'!B55</f>
        <v>6407.87</v>
      </c>
      <c r="C33" s="51">
        <f>'Raw Data'!C55</f>
        <v>5987.77</v>
      </c>
      <c r="D33" s="51">
        <f>'Raw Data'!D55</f>
        <v>5389.02</v>
      </c>
      <c r="E33" s="52" t="s">
        <v>253</v>
      </c>
      <c r="F33" s="35">
        <f t="shared" si="1"/>
        <v>-420.09999999999945</v>
      </c>
      <c r="G33" s="35">
        <f t="shared" si="1"/>
        <v>-598.75</v>
      </c>
      <c r="H33" s="18" t="s">
        <v>335</v>
      </c>
    </row>
    <row r="34" spans="1:8" ht="36" x14ac:dyDescent="0.25">
      <c r="A34" s="19" t="s">
        <v>234</v>
      </c>
      <c r="B34" s="53">
        <f>'Raw Data'!B27</f>
        <v>807.53</v>
      </c>
      <c r="C34" s="53">
        <f>'Raw Data'!C27</f>
        <v>1027.49</v>
      </c>
      <c r="D34" s="53">
        <f>'Raw Data'!D27</f>
        <v>3044.8</v>
      </c>
      <c r="E34" s="54" t="s">
        <v>253</v>
      </c>
      <c r="F34" s="34">
        <f t="shared" si="1"/>
        <v>219.96000000000004</v>
      </c>
      <c r="G34" s="34">
        <f t="shared" si="1"/>
        <v>2017.3100000000002</v>
      </c>
      <c r="H34" s="17" t="s">
        <v>336</v>
      </c>
    </row>
    <row r="35" spans="1:8" ht="36" x14ac:dyDescent="0.25">
      <c r="A35" s="25" t="s">
        <v>293</v>
      </c>
      <c r="B35" s="51">
        <f>'Raw Data'!B26</f>
        <v>969.3</v>
      </c>
      <c r="C35" s="51">
        <f>'Raw Data'!C26</f>
        <v>1106.48</v>
      </c>
      <c r="D35" s="51">
        <f>'Raw Data'!D26</f>
        <v>1489.51</v>
      </c>
      <c r="E35" s="52" t="s">
        <v>253</v>
      </c>
      <c r="F35" s="35">
        <f t="shared" si="1"/>
        <v>137.18000000000006</v>
      </c>
      <c r="G35" s="35">
        <f t="shared" si="1"/>
        <v>383.03</v>
      </c>
      <c r="H35" s="18" t="s">
        <v>337</v>
      </c>
    </row>
    <row r="36" spans="1:8" ht="18.75" customHeight="1" x14ac:dyDescent="0.3">
      <c r="A36" s="49" t="s">
        <v>338</v>
      </c>
      <c r="B36" s="50"/>
      <c r="C36" s="50"/>
      <c r="D36" s="50"/>
      <c r="E36" s="50"/>
      <c r="F36" s="50"/>
      <c r="G36" s="50"/>
      <c r="H36" s="50"/>
    </row>
    <row r="37" spans="1:8" ht="36" x14ac:dyDescent="0.25">
      <c r="A37" s="25" t="s">
        <v>236</v>
      </c>
      <c r="B37" s="51">
        <f>'Raw Data'!B47</f>
        <v>-4080.06</v>
      </c>
      <c r="C37" s="51">
        <f>'Raw Data'!C47</f>
        <v>2939.27</v>
      </c>
      <c r="D37" s="51">
        <f>'Raw Data'!D47</f>
        <v>1919.9</v>
      </c>
      <c r="E37" s="52" t="s">
        <v>253</v>
      </c>
      <c r="F37" s="35">
        <f>C37-B37</f>
        <v>7019.33</v>
      </c>
      <c r="G37" s="35">
        <f>D37-C37</f>
        <v>-1019.3699999999999</v>
      </c>
      <c r="H37" s="18" t="s">
        <v>339</v>
      </c>
    </row>
    <row r="38" spans="1:8" ht="36" x14ac:dyDescent="0.25">
      <c r="A38" s="19" t="s">
        <v>140</v>
      </c>
      <c r="B38" s="53">
        <f>'Raw Data'!B50</f>
        <v>-3762.4</v>
      </c>
      <c r="C38" s="53">
        <f>'Raw Data'!C50</f>
        <v>219.96</v>
      </c>
      <c r="D38" s="53">
        <f>'Raw Data'!D50</f>
        <v>2017.31</v>
      </c>
      <c r="E38" s="54" t="s">
        <v>253</v>
      </c>
      <c r="F38" s="34">
        <f>C38-B38</f>
        <v>3982.36</v>
      </c>
      <c r="G38" s="34">
        <f>D38-C38</f>
        <v>1797.35</v>
      </c>
      <c r="H38" s="17" t="s">
        <v>340</v>
      </c>
    </row>
    <row r="39" spans="1:8" ht="27.75" customHeight="1" x14ac:dyDescent="0.3">
      <c r="A39" s="49" t="s">
        <v>341</v>
      </c>
      <c r="B39" s="50"/>
      <c r="C39" s="50"/>
      <c r="D39" s="50"/>
      <c r="E39" s="50"/>
      <c r="F39" s="50"/>
      <c r="G39" s="50"/>
      <c r="H39" s="50"/>
    </row>
    <row r="40" spans="1:8" ht="25.5" customHeight="1" x14ac:dyDescent="0.25">
      <c r="A40" s="19" t="s">
        <v>342</v>
      </c>
      <c r="B40" s="55">
        <f>B28/B25</f>
        <v>6.2518335612085266E-2</v>
      </c>
      <c r="C40" s="55">
        <f>C28/C25</f>
        <v>6.7315983652194072E-2</v>
      </c>
      <c r="D40" s="55">
        <f>D28/D25</f>
        <v>5.9821785815841987E-2</v>
      </c>
      <c r="E40" s="54" t="s">
        <v>197</v>
      </c>
      <c r="F40" s="23">
        <f>C28/C25-B28/B25</f>
        <v>4.7976480401088067E-3</v>
      </c>
      <c r="G40" s="23">
        <f>D28/D25-C28/C25</f>
        <v>-7.4941978363520859E-3</v>
      </c>
      <c r="H40" s="17" t="s">
        <v>343</v>
      </c>
    </row>
    <row r="41" spans="1:8" ht="36" x14ac:dyDescent="0.25">
      <c r="A41" s="25" t="s">
        <v>344</v>
      </c>
      <c r="B41" s="56">
        <f>B18/B19</f>
        <v>2.0237579682282707</v>
      </c>
      <c r="C41" s="56">
        <f>C18/C19</f>
        <v>2.1089996727391731</v>
      </c>
      <c r="D41" s="56">
        <f>D18/D19</f>
        <v>2.0456288001711749</v>
      </c>
      <c r="E41" s="52" t="s">
        <v>240</v>
      </c>
      <c r="F41" s="46">
        <f>C18/C19-B18/B19</f>
        <v>8.5241704510902405E-2</v>
      </c>
      <c r="G41" s="46">
        <f>D18/D19-C18/C19</f>
        <v>-6.3370872567998227E-2</v>
      </c>
      <c r="H41" s="18" t="s">
        <v>345</v>
      </c>
    </row>
    <row r="42" spans="1:8" ht="36" x14ac:dyDescent="0.25">
      <c r="A42" s="19" t="s">
        <v>346</v>
      </c>
      <c r="B42" s="57">
        <f>B33/B32</f>
        <v>0.98899855690947114</v>
      </c>
      <c r="C42" s="57">
        <f>C33/C32</f>
        <v>0.76109786355640074</v>
      </c>
      <c r="D42" s="57">
        <f>D33/D32</f>
        <v>0.62490665281340319</v>
      </c>
      <c r="E42" s="54" t="s">
        <v>240</v>
      </c>
      <c r="F42" s="44">
        <f>C33/C32-B33/B32</f>
        <v>-0.22790069335307039</v>
      </c>
      <c r="G42" s="44">
        <f>D33/D32-C33/C32</f>
        <v>-0.13619121074299756</v>
      </c>
      <c r="H42" s="17" t="s">
        <v>347</v>
      </c>
    </row>
    <row r="43" spans="1:8" ht="36" x14ac:dyDescent="0.25">
      <c r="A43" s="25" t="s">
        <v>348</v>
      </c>
      <c r="B43" s="56">
        <f>B20/B21</f>
        <v>3.8284569207217434</v>
      </c>
      <c r="C43" s="56">
        <f>C20/C21</f>
        <v>4.411493605868178</v>
      </c>
      <c r="D43" s="56">
        <f>D20/D21</f>
        <v>3.8732924320216497</v>
      </c>
      <c r="E43" s="52" t="s">
        <v>240</v>
      </c>
      <c r="F43" s="46">
        <f>C20/C21-B20/B21</f>
        <v>0.58303668514643459</v>
      </c>
      <c r="G43" s="46">
        <f>D20/D21-C20/C21</f>
        <v>-0.53820117384652821</v>
      </c>
      <c r="H43" s="18" t="s">
        <v>349</v>
      </c>
    </row>
    <row r="44" spans="1:8" ht="18.75" x14ac:dyDescent="0.3">
      <c r="A44" s="38"/>
      <c r="B44" s="38"/>
      <c r="C44" s="38"/>
      <c r="D44" s="38"/>
      <c r="E44" s="38"/>
      <c r="F44" s="38"/>
      <c r="G44" s="38"/>
      <c r="H44" s="38"/>
    </row>
    <row r="45" spans="1:8" ht="18.75" x14ac:dyDescent="0.25">
      <c r="A45" s="42" t="s">
        <v>407</v>
      </c>
      <c r="B45" s="42"/>
      <c r="C45" s="42"/>
      <c r="D45" s="42"/>
      <c r="E45" s="42"/>
      <c r="F45" s="42"/>
      <c r="G45" s="42"/>
      <c r="H45" s="42"/>
    </row>
  </sheetData>
  <mergeCells count="20">
    <mergeCell ref="A1:H1"/>
    <mergeCell ref="A2:H2"/>
    <mergeCell ref="A4:H4"/>
    <mergeCell ref="E5:H5"/>
    <mergeCell ref="E6:H6"/>
    <mergeCell ref="E7:H7"/>
    <mergeCell ref="E8:H8"/>
    <mergeCell ref="E9:H9"/>
    <mergeCell ref="A10:H10"/>
    <mergeCell ref="E11:H11"/>
    <mergeCell ref="E12:H12"/>
    <mergeCell ref="E13:H13"/>
    <mergeCell ref="E14:H14"/>
    <mergeCell ref="E15:H15"/>
    <mergeCell ref="A16:H16"/>
    <mergeCell ref="E17:H17"/>
    <mergeCell ref="A18:H18"/>
    <mergeCell ref="A19:H19"/>
    <mergeCell ref="E20:H20"/>
    <mergeCell ref="E21:H21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zoomScale="85" zoomScaleNormal="85" workbookViewId="0">
      <selection activeCell="B5" sqref="B5"/>
    </sheetView>
  </sheetViews>
  <sheetFormatPr defaultColWidth="8.7109375" defaultRowHeight="15" x14ac:dyDescent="0.25"/>
  <cols>
    <col min="1" max="1" width="49.5703125" style="1" bestFit="1" customWidth="1"/>
    <col min="2" max="2" width="36.28515625" style="1" customWidth="1"/>
    <col min="3" max="3" width="55.140625" style="1" bestFit="1" customWidth="1"/>
    <col min="4" max="4" width="52.140625" style="1" bestFit="1" customWidth="1"/>
    <col min="5" max="5" width="22" style="1" customWidth="1"/>
    <col min="6" max="6" width="58.28515625" style="1" bestFit="1" customWidth="1"/>
    <col min="7" max="7" width="40" style="1" customWidth="1"/>
  </cols>
  <sheetData>
    <row r="1" spans="1:7" ht="30" customHeight="1" x14ac:dyDescent="0.25">
      <c r="A1" s="93" t="s">
        <v>350</v>
      </c>
      <c r="B1" s="93"/>
      <c r="C1" s="93"/>
      <c r="D1" s="93"/>
      <c r="E1" s="93"/>
      <c r="F1" s="93"/>
      <c r="G1" s="93"/>
    </row>
    <row r="2" spans="1:7" ht="18.75" x14ac:dyDescent="0.25">
      <c r="A2" s="100" t="s">
        <v>351</v>
      </c>
      <c r="B2" s="100"/>
      <c r="C2" s="100"/>
      <c r="D2" s="100"/>
      <c r="E2" s="100"/>
      <c r="F2" s="100"/>
      <c r="G2" s="100"/>
    </row>
    <row r="3" spans="1:7" ht="18" x14ac:dyDescent="0.25">
      <c r="A3" s="95" t="s">
        <v>352</v>
      </c>
      <c r="B3" s="95"/>
      <c r="C3" s="95"/>
      <c r="D3" s="95"/>
      <c r="E3" s="95"/>
      <c r="F3" s="95"/>
      <c r="G3" s="95"/>
    </row>
    <row r="4" spans="1:7" ht="79.5" customHeight="1" x14ac:dyDescent="0.3">
      <c r="A4" s="48" t="s">
        <v>353</v>
      </c>
      <c r="B4" s="38"/>
      <c r="C4" s="38"/>
      <c r="D4" s="38"/>
      <c r="E4" s="38"/>
      <c r="F4" s="38"/>
      <c r="G4" s="38"/>
    </row>
    <row r="5" spans="1:7" ht="79.5" customHeight="1" x14ac:dyDescent="0.3">
      <c r="A5" s="58" t="s">
        <v>354</v>
      </c>
      <c r="B5" s="59" t="s">
        <v>355</v>
      </c>
      <c r="C5" s="60" t="s">
        <v>356</v>
      </c>
      <c r="D5" s="61" t="s">
        <v>357</v>
      </c>
      <c r="E5" s="62" t="s">
        <v>358</v>
      </c>
      <c r="F5" s="63" t="s">
        <v>359</v>
      </c>
      <c r="G5" s="38"/>
    </row>
    <row r="6" spans="1:7" ht="79.5" customHeight="1" x14ac:dyDescent="0.3">
      <c r="A6" s="64" t="s">
        <v>360</v>
      </c>
      <c r="B6" s="65" t="s">
        <v>361</v>
      </c>
      <c r="C6" s="66" t="s">
        <v>362</v>
      </c>
      <c r="D6" s="67" t="s">
        <v>363</v>
      </c>
      <c r="E6" s="68" t="s">
        <v>364</v>
      </c>
      <c r="F6" s="69" t="s">
        <v>365</v>
      </c>
      <c r="G6" s="38"/>
    </row>
    <row r="7" spans="1:7" ht="19.5" customHeight="1" x14ac:dyDescent="0.25">
      <c r="A7" s="101" t="s">
        <v>366</v>
      </c>
      <c r="B7" s="101"/>
      <c r="C7" s="101"/>
      <c r="D7" s="101"/>
      <c r="E7" s="101"/>
      <c r="F7" s="101"/>
      <c r="G7" s="101"/>
    </row>
    <row r="8" spans="1:7" ht="19.5" customHeight="1" x14ac:dyDescent="0.25">
      <c r="A8" s="102"/>
      <c r="B8" s="102"/>
      <c r="C8" s="102"/>
      <c r="D8" s="102"/>
      <c r="E8" s="102"/>
      <c r="F8" s="102"/>
      <c r="G8" s="102"/>
    </row>
    <row r="9" spans="1:7" ht="79.5" customHeight="1" x14ac:dyDescent="0.3">
      <c r="A9" s="48" t="s">
        <v>367</v>
      </c>
      <c r="B9" s="38"/>
      <c r="C9" s="38"/>
      <c r="D9" s="38"/>
      <c r="E9" s="38"/>
      <c r="F9" s="38"/>
      <c r="G9" s="38"/>
    </row>
    <row r="10" spans="1:7" ht="79.5" customHeight="1" x14ac:dyDescent="0.3">
      <c r="A10" s="64" t="s">
        <v>368</v>
      </c>
      <c r="B10" s="65" t="s">
        <v>369</v>
      </c>
      <c r="C10" s="66" t="s">
        <v>370</v>
      </c>
      <c r="D10" s="67" t="s">
        <v>371</v>
      </c>
      <c r="E10" s="68" t="s">
        <v>372</v>
      </c>
      <c r="F10" s="69" t="s">
        <v>373</v>
      </c>
      <c r="G10" s="38"/>
    </row>
    <row r="11" spans="1:7" ht="79.5" customHeight="1" x14ac:dyDescent="0.3">
      <c r="A11" s="58" t="s">
        <v>374</v>
      </c>
      <c r="B11" s="59" t="s">
        <v>375</v>
      </c>
      <c r="C11" s="60" t="s">
        <v>376</v>
      </c>
      <c r="D11" s="61" t="s">
        <v>377</v>
      </c>
      <c r="E11" s="62" t="s">
        <v>378</v>
      </c>
      <c r="F11" s="63" t="s">
        <v>379</v>
      </c>
      <c r="G11" s="38"/>
    </row>
    <row r="12" spans="1:7" ht="79.5" customHeight="1" x14ac:dyDescent="0.3">
      <c r="A12" s="64" t="s">
        <v>380</v>
      </c>
      <c r="B12" s="65" t="s">
        <v>381</v>
      </c>
      <c r="C12" s="66" t="s">
        <v>382</v>
      </c>
      <c r="D12" s="67" t="s">
        <v>383</v>
      </c>
      <c r="E12" s="68" t="s">
        <v>384</v>
      </c>
      <c r="F12" s="69" t="s">
        <v>385</v>
      </c>
      <c r="G12" s="38"/>
    </row>
    <row r="13" spans="1:7" ht="19.5" customHeight="1" x14ac:dyDescent="0.25">
      <c r="A13" s="101" t="s">
        <v>386</v>
      </c>
      <c r="B13" s="101"/>
      <c r="C13" s="101"/>
      <c r="D13" s="101"/>
      <c r="E13" s="101"/>
      <c r="F13" s="101"/>
      <c r="G13" s="101"/>
    </row>
    <row r="14" spans="1:7" ht="19.5" customHeight="1" x14ac:dyDescent="0.25">
      <c r="A14" s="102"/>
      <c r="B14" s="102"/>
      <c r="C14" s="102"/>
      <c r="D14" s="102"/>
      <c r="E14" s="102"/>
      <c r="F14" s="102"/>
      <c r="G14" s="102"/>
    </row>
    <row r="15" spans="1:7" ht="79.5" customHeight="1" x14ac:dyDescent="0.3">
      <c r="A15" s="48" t="s">
        <v>387</v>
      </c>
      <c r="B15" s="38"/>
      <c r="C15" s="38"/>
      <c r="D15" s="38"/>
      <c r="E15" s="38"/>
      <c r="F15" s="38"/>
      <c r="G15" s="38"/>
    </row>
    <row r="16" spans="1:7" ht="79.5" customHeight="1" x14ac:dyDescent="0.3">
      <c r="A16" s="64" t="s">
        <v>388</v>
      </c>
      <c r="B16" s="65" t="s">
        <v>389</v>
      </c>
      <c r="C16" s="66" t="s">
        <v>390</v>
      </c>
      <c r="D16" s="67" t="s">
        <v>391</v>
      </c>
      <c r="E16" s="68" t="s">
        <v>392</v>
      </c>
      <c r="F16" s="69" t="s">
        <v>393</v>
      </c>
      <c r="G16" s="38"/>
    </row>
    <row r="17" spans="1:7" ht="79.5" customHeight="1" x14ac:dyDescent="0.3">
      <c r="A17" s="58" t="s">
        <v>394</v>
      </c>
      <c r="B17" s="59" t="s">
        <v>395</v>
      </c>
      <c r="C17" s="60" t="s">
        <v>396</v>
      </c>
      <c r="D17" s="61" t="s">
        <v>397</v>
      </c>
      <c r="E17" s="62" t="s">
        <v>398</v>
      </c>
      <c r="F17" s="63" t="s">
        <v>399</v>
      </c>
      <c r="G17" s="38"/>
    </row>
    <row r="18" spans="1:7" ht="81.75" customHeight="1" x14ac:dyDescent="0.3">
      <c r="A18" s="64" t="s">
        <v>400</v>
      </c>
      <c r="B18" s="65" t="s">
        <v>401</v>
      </c>
      <c r="C18" s="66" t="s">
        <v>402</v>
      </c>
      <c r="D18" s="67" t="s">
        <v>403</v>
      </c>
      <c r="E18" s="68" t="s">
        <v>404</v>
      </c>
      <c r="F18" s="69" t="s">
        <v>405</v>
      </c>
      <c r="G18" s="38"/>
    </row>
    <row r="19" spans="1:7" ht="18.75" customHeight="1" x14ac:dyDescent="0.25">
      <c r="A19" s="42"/>
      <c r="B19" s="42"/>
      <c r="C19" s="42"/>
      <c r="D19" s="42"/>
      <c r="E19" s="42"/>
      <c r="F19" s="42"/>
      <c r="G19" s="42"/>
    </row>
  </sheetData>
  <mergeCells count="7">
    <mergeCell ref="A13:G13"/>
    <mergeCell ref="A14:G14"/>
    <mergeCell ref="A1:G1"/>
    <mergeCell ref="A2:G2"/>
    <mergeCell ref="A3:G3"/>
    <mergeCell ref="A7:G7"/>
    <mergeCell ref="A8:G8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HOME</vt:lpstr>
      <vt:lpstr>Raw Data</vt:lpstr>
      <vt:lpstr>Profitability</vt:lpstr>
      <vt:lpstr>Liquidity</vt:lpstr>
      <vt:lpstr>Leverage</vt:lpstr>
      <vt:lpstr>Efficiency</vt:lpstr>
      <vt:lpstr>Trend Analysis</vt:lpstr>
      <vt:lpstr>FPA Insights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AKM</cp:lastModifiedBy>
  <cp:revision>0</cp:revision>
  <dcterms:created xsi:type="dcterms:W3CDTF">2026-03-22T15:06:28Z</dcterms:created>
  <dcterms:modified xsi:type="dcterms:W3CDTF">2026-03-22T17:53:17Z</dcterms:modified>
  <dc:language>en-US</dc:language>
</cp:coreProperties>
</file>