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&amp;L - Q1 FY2026" sheetId="2" state="visible" r:id="rId4"/>
    <sheet name="Monthly Bridg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<sst xmlns="http://schemas.openxmlformats.org/spreadsheetml/2006/main" count="230" uniqueCount="186">
  <si>
    <t xml:space="preserve">GatiGo — Q1 FY2026 Financial Model: Assumption Drivers</t>
  </si>
  <si>
    <t xml:space="preserve">All inputs in blue. Yellow cells = key assumptions. Source column documents basis for each driver.</t>
  </si>
  <si>
    <t xml:space="preserve">Driver / Assumption</t>
  </si>
  <si>
    <t xml:space="preserve">January</t>
  </si>
  <si>
    <t xml:space="preserve">February</t>
  </si>
  <si>
    <t xml:space="preserve">March</t>
  </si>
  <si>
    <t xml:space="preserve">Unit</t>
  </si>
  <si>
    <t xml:space="preserve">Note / Rationale</t>
  </si>
  <si>
    <t xml:space="preserve">Source</t>
  </si>
  <si>
    <t xml:space="preserve">A. Volume &amp; Ride Metrics</t>
  </si>
  <si>
    <t xml:space="preserve">Working Days in Month</t>
  </si>
  <si>
    <t xml:space="preserve">days</t>
  </si>
  <si>
    <t xml:space="preserve">Excludes Sundays + public holidays</t>
  </si>
  <si>
    <t xml:space="preserve">GatiGo ops calendar, Jan–Mar 2026</t>
  </si>
  <si>
    <t xml:space="preserve">Average Daily Rides</t>
  </si>
  <si>
    <t xml:space="preserve">#</t>
  </si>
  <si>
    <t xml:space="preserve">Ramp-up: soft launch Jan → growth Mar</t>
  </si>
  <si>
    <t xml:space="preserve">GatiGo internal projection</t>
  </si>
  <si>
    <t xml:space="preserve">Average Ride Fare (₹)</t>
  </si>
  <si>
    <t xml:space="preserve">₹</t>
  </si>
  <si>
    <t xml:space="preserve">Slight fare increase Mar due to surge pricing</t>
  </si>
  <si>
    <t xml:space="preserve">GatiGo pricing policy</t>
  </si>
  <si>
    <t xml:space="preserve">Commission Rate on Rides</t>
  </si>
  <si>
    <t xml:space="preserve">%</t>
  </si>
  <si>
    <t xml:space="preserve">15% of gross fare retained by GatiGo</t>
  </si>
  <si>
    <t xml:space="preserve">GatiGo business model</t>
  </si>
  <si>
    <t xml:space="preserve">Corporate Clients (count)</t>
  </si>
  <si>
    <t xml:space="preserve">3 signed + 1 pilot in Jan; +1 each month</t>
  </si>
  <si>
    <t xml:space="preserve">GatiGo sales pipeline</t>
  </si>
  <si>
    <t xml:space="preserve">Monthly Corporate Contract (₹)</t>
  </si>
  <si>
    <t xml:space="preserve">₹24K standard; ₹28K for larger accounts</t>
  </si>
  <si>
    <t xml:space="preserve">GatiGo corporate deck</t>
  </si>
  <si>
    <t xml:space="preserve">Premium Subscribers (count)</t>
  </si>
  <si>
    <t xml:space="preserve">₹199/month; growing via referral program</t>
  </si>
  <si>
    <t xml:space="preserve">GatiGo product team</t>
  </si>
  <si>
    <t xml:space="preserve">Premium Subscription Price (₹)</t>
  </si>
  <si>
    <t xml:space="preserve">Flat rate; no change in Q1</t>
  </si>
  <si>
    <t xml:space="preserve">B. Other Revenue Drivers</t>
  </si>
  <si>
    <t xml:space="preserve">Advertising Revenue / Month (₹)</t>
  </si>
  <si>
    <t xml:space="preserve">In-app banners; growing with DAU</t>
  </si>
  <si>
    <t xml:space="preserve">Estimated, no signed contracts yet</t>
  </si>
  <si>
    <t xml:space="preserve">Intercity Rides / Month</t>
  </si>
  <si>
    <t xml:space="preserve">Intercity launched mid-Feb</t>
  </si>
  <si>
    <t xml:space="preserve">GatiGo product roadmap</t>
  </si>
  <si>
    <t xml:space="preserve">Intercity Avg Fare (₹)</t>
  </si>
  <si>
    <t xml:space="preserve">Flat rate city pair pricing</t>
  </si>
  <si>
    <t xml:space="preserve">GatiGo intercity pricing doc</t>
  </si>
  <si>
    <t xml:space="preserve">Intercity Commission Rate</t>
  </si>
  <si>
    <t xml:space="preserve">Lower commission for longer trips</t>
  </si>
  <si>
    <t xml:space="preserve">C. Variable Cost Drivers</t>
  </si>
  <si>
    <t xml:space="preserve">Driver Incentive per Ride (₹)</t>
  </si>
  <si>
    <t xml:space="preserve">₹50 standard; ₹48 in Mar as mix improves</t>
  </si>
  <si>
    <t xml:space="preserve">GatiGo driver contract</t>
  </si>
  <si>
    <t xml:space="preserve">Payment Gateway Fee per Ride (₹)</t>
  </si>
  <si>
    <t xml:space="preserve">Razorpay blended rate</t>
  </si>
  <si>
    <t xml:space="preserve">Razorpay pricing, Jan 2026</t>
  </si>
  <si>
    <t xml:space="preserve">Referral Bonus (₹/new user)</t>
  </si>
  <si>
    <t xml:space="preserve">₹50 per referred user; reduced Mar</t>
  </si>
  <si>
    <t xml:space="preserve">GatiGo growth team</t>
  </si>
  <si>
    <t xml:space="preserve">New Users Acquired (monthly)</t>
  </si>
  <si>
    <t xml:space="preserve">Referral + organic; estimated</t>
  </si>
  <si>
    <t xml:space="preserve">GatiGo growth model</t>
  </si>
  <si>
    <t xml:space="preserve">D. Fixed Cost Drivers</t>
  </si>
  <si>
    <t xml:space="preserve">Salaries — Engineering (₹/mo)</t>
  </si>
  <si>
    <t xml:space="preserve">2 FTE engineers @ ₹60K each</t>
  </si>
  <si>
    <t xml:space="preserve">GatiGo payroll, Jan 2026</t>
  </si>
  <si>
    <t xml:space="preserve">Salaries — Operations (₹/mo)</t>
  </si>
  <si>
    <t xml:space="preserve">2 FTE ops staff @ ₹40K each</t>
  </si>
  <si>
    <t xml:space="preserve">Salaries — Sales &amp; BD (₹/mo)</t>
  </si>
  <si>
    <t xml:space="preserve">1 FTE Jan–Feb; +0.5 FTE hire Mar</t>
  </si>
  <si>
    <t xml:space="preserve">GatiGo payroll</t>
  </si>
  <si>
    <t xml:space="preserve">App Hosting &amp; Cloud (₹/mo)</t>
  </si>
  <si>
    <t xml:space="preserve">AWS; scales with ride volume</t>
  </si>
  <si>
    <t xml:space="preserve">AWS cost estimate, GatiGo tech</t>
  </si>
  <si>
    <t xml:space="preserve">Office / Co-working (₹/mo)</t>
  </si>
  <si>
    <t xml:space="preserve">Gitam hostel co-working + meeting room</t>
  </si>
  <si>
    <t xml:space="preserve">Lease agreement</t>
  </si>
  <si>
    <t xml:space="preserve">Marketing — Digital Ads (₹/mo)</t>
  </si>
  <si>
    <t xml:space="preserve">Meta + Google Ads</t>
  </si>
  <si>
    <t xml:space="preserve">GatiGo marketing budget</t>
  </si>
  <si>
    <t xml:space="preserve">Marketing — Offline / Events (₹/mo)</t>
  </si>
  <si>
    <t xml:space="preserve">Campus activations, flyers</t>
  </si>
  <si>
    <t xml:space="preserve">Customer Support (₹/mo)</t>
  </si>
  <si>
    <t xml:space="preserve">1 part-time agent; ticketing tool sub</t>
  </si>
  <si>
    <t xml:space="preserve">GatiGo ops budget</t>
  </si>
  <si>
    <t xml:space="preserve">Legal &amp; Compliance (₹/mo)</t>
  </si>
  <si>
    <t xml:space="preserve">Retainer fee, company secretary</t>
  </si>
  <si>
    <t xml:space="preserve">Law firm agreement</t>
  </si>
  <si>
    <t xml:space="preserve">Insurance (₹/mo)</t>
  </si>
  <si>
    <t xml:space="preserve">Rider + driver liability cover</t>
  </si>
  <si>
    <t xml:space="preserve">Insurance quote, Jan 2026</t>
  </si>
  <si>
    <t xml:space="preserve">Misc. Admin (₹/mo)</t>
  </si>
  <si>
    <t xml:space="preserve">Stationery, bank charges, misc</t>
  </si>
  <si>
    <t xml:space="preserve">GatiGo management estimate</t>
  </si>
  <si>
    <t xml:space="preserve">E. Tax &amp; Interest</t>
  </si>
  <si>
    <t xml:space="preserve">GST on Commissions (%)</t>
  </si>
  <si>
    <t xml:space="preserve">18% GST on platform fee (netted from gross)</t>
  </si>
  <si>
    <t xml:space="preserve">GST Act India</t>
  </si>
  <si>
    <t xml:space="preserve">TDS Deducted by Corporates (%)</t>
  </si>
  <si>
    <t xml:space="preserve">10% TDS on corporate contracts</t>
  </si>
  <si>
    <t xml:space="preserve">Income Tax Act India</t>
  </si>
  <si>
    <t xml:space="preserve">Interest on Seed Loan (₹/mo)</t>
  </si>
  <si>
    <t xml:space="preserve">₹15L loan @ 10% p.a. from angel</t>
  </si>
  <si>
    <t xml:space="preserve">Loan agreement, Dec 2025</t>
  </si>
  <si>
    <t xml:space="preserve">Depreciation — Devices (₹/mo)</t>
  </si>
  <si>
    <t xml:space="preserve">Laptops + test devices, 3-yr SLM</t>
  </si>
  <si>
    <t xml:space="preserve">Fixed asset register</t>
  </si>
  <si>
    <t xml:space="preserve">COLOUR LEGEND</t>
  </si>
  <si>
    <t xml:space="preserve">Blue text = hardcoded input (assumption)</t>
  </si>
  <si>
    <t xml:space="preserve">Black text = formula / calculated cell</t>
  </si>
  <si>
    <t xml:space="preserve">Green text = cross-sheet link</t>
  </si>
  <si>
    <t xml:space="preserve">Yellow background = key assumption to review</t>
  </si>
  <si>
    <t xml:space="preserve">GatiGo — Profit &amp; Loss Statement   |   Q1 FY2026 (January – March 2026)</t>
  </si>
  <si>
    <t xml:space="preserve">All amounts in Indian Rupees (₹). Figures in blue = assumptions linked from 'Assumptions' sheet. Figures in black = calculated.</t>
  </si>
  <si>
    <t xml:space="preserve">Line Item</t>
  </si>
  <si>
    <t xml:space="preserve">Q1 Total</t>
  </si>
  <si>
    <t xml:space="preserve">Jan %</t>
  </si>
  <si>
    <t xml:space="preserve">Feb %</t>
  </si>
  <si>
    <t xml:space="preserve">Mar %</t>
  </si>
  <si>
    <t xml:space="preserve">REVENUE</t>
  </si>
  <si>
    <t xml:space="preserve">Total Rides (Monthly)</t>
  </si>
  <si>
    <t xml:space="preserve">Gross Ride Revenue (₹)</t>
  </si>
  <si>
    <t xml:space="preserve">Ride Commission Income (net of GST)</t>
  </si>
  <si>
    <t xml:space="preserve">Intercity Ride Revenue</t>
  </si>
  <si>
    <t xml:space="preserve">Corporate Partnership Fees (net of TDS)</t>
  </si>
  <si>
    <t xml:space="preserve">Premium Subscription Revenue</t>
  </si>
  <si>
    <t xml:space="preserve">Advertising Revenue</t>
  </si>
  <si>
    <t xml:space="preserve">TOTAL REVENUE</t>
  </si>
  <si>
    <t xml:space="preserve">COST OF REVENUE (Variable)</t>
  </si>
  <si>
    <t xml:space="preserve">Driver Incentive Payments</t>
  </si>
  <si>
    <t xml:space="preserve">Payment Gateway Fees</t>
  </si>
  <si>
    <t xml:space="preserve">Referral Bonuses</t>
  </si>
  <si>
    <t xml:space="preserve">TOTAL COST OF REVENUE</t>
  </si>
  <si>
    <t xml:space="preserve">GROSS PROFIT</t>
  </si>
  <si>
    <t xml:space="preserve">OPERATING EXPENSES (Fixed)</t>
  </si>
  <si>
    <t xml:space="preserve">Salaries — Engineering</t>
  </si>
  <si>
    <t xml:space="preserve">Salaries — Operations</t>
  </si>
  <si>
    <t xml:space="preserve">Salaries — Sales &amp; Business Development</t>
  </si>
  <si>
    <t xml:space="preserve">App Hosting &amp; Cloud Infrastructure</t>
  </si>
  <si>
    <t xml:space="preserve">Office / Co-working Space</t>
  </si>
  <si>
    <t xml:space="preserve">Marketing — Digital Advertising</t>
  </si>
  <si>
    <t xml:space="preserve">Marketing — Offline / Events</t>
  </si>
  <si>
    <t xml:space="preserve">Customer Support</t>
  </si>
  <si>
    <t xml:space="preserve">Legal &amp; Compliance</t>
  </si>
  <si>
    <t xml:space="preserve">Insurance</t>
  </si>
  <si>
    <t xml:space="preserve">Miscellaneous Admin</t>
  </si>
  <si>
    <t xml:space="preserve">TOTAL OPERATING EXPENSES</t>
  </si>
  <si>
    <t xml:space="preserve">EBITDA (Operating Profit)</t>
  </si>
  <si>
    <t xml:space="preserve">BELOW THE LINE</t>
  </si>
  <si>
    <t xml:space="preserve">Depreciation</t>
  </si>
  <si>
    <t xml:space="preserve">Interest on Seed Loan</t>
  </si>
  <si>
    <t xml:space="preserve">Total D&amp;A + Interest</t>
  </si>
  <si>
    <t xml:space="preserve">EBT — Earnings Before Tax</t>
  </si>
  <si>
    <t xml:space="preserve">Income Tax (₹0 — pre-revenue stage loss carry-forward)</t>
  </si>
  <si>
    <t xml:space="preserve">"-"</t>
  </si>
  <si>
    <t xml:space="preserve">NET PROFIT / (LOSS)</t>
  </si>
  <si>
    <t xml:space="preserve">KEY PERFORMANCE METRICS</t>
  </si>
  <si>
    <t xml:space="preserve">Gross Margin (%)</t>
  </si>
  <si>
    <t xml:space="preserve">Gross Profit ÷ Total Revenue</t>
  </si>
  <si>
    <t xml:space="preserve">EBITDA Margin (%)</t>
  </si>
  <si>
    <t xml:space="preserve">EBITDA ÷ Total Revenue</t>
  </si>
  <si>
    <t xml:space="preserve">Net Margin (%)</t>
  </si>
  <si>
    <t xml:space="preserve">Net Profit ÷ Total Revenue</t>
  </si>
  <si>
    <t xml:space="preserve">Revenue per Ride (₹)</t>
  </si>
  <si>
    <t xml:space="preserve">Total Revenue ÷ Total Rides</t>
  </si>
  <si>
    <t xml:space="preserve">Contribution per Ride (₹)</t>
  </si>
  <si>
    <t xml:space="preserve">(Revenue – Variable Costs) ÷ Rides</t>
  </si>
  <si>
    <t xml:space="preserve">Monthly Burn Rate (₹)</t>
  </si>
  <si>
    <t xml:space="preserve">Fixed OpEx + D&amp;A + Interest</t>
  </si>
  <si>
    <t xml:space="preserve">Break-Even Rides / Day</t>
  </si>
  <si>
    <t xml:space="preserve">Fixed Costs ÷ Contribution/Ride</t>
  </si>
  <si>
    <t xml:space="preserve">GatiGo — Month-on-Month Revenue &amp; Profit Bridge  |  Q1 FY2026</t>
  </si>
  <si>
    <t xml:space="preserve">Shows how each line item changed from January → February → March. Green = improvement, Red = deterioration.</t>
  </si>
  <si>
    <t xml:space="preserve">Metric</t>
  </si>
  <si>
    <t xml:space="preserve">Total Revenue</t>
  </si>
  <si>
    <t xml:space="preserve">Total Cost of Revenue</t>
  </si>
  <si>
    <t xml:space="preserve">Gross Profit</t>
  </si>
  <si>
    <t xml:space="preserve">Total OpEx</t>
  </si>
  <si>
    <t xml:space="preserve">EBITDA</t>
  </si>
  <si>
    <t xml:space="preserve">D&amp;A + Interest</t>
  </si>
  <si>
    <t xml:space="preserve">Net Profit / (Loss)</t>
  </si>
  <si>
    <t xml:space="preserve">Month-on-Month Change (₹)</t>
  </si>
  <si>
    <t xml:space="preserve">Revenue MoM Change</t>
  </si>
  <si>
    <t xml:space="preserve">Gross Profit MoM Change</t>
  </si>
  <si>
    <t xml:space="preserve">EBITDA MoM Change</t>
  </si>
  <si>
    <t xml:space="preserve">Net Profit MoM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</si>
</sst>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\₹#,##0;&quot;(₹&quot;#,##0\);\-"/>
    <numFmt numFmtId="167" formatCode="0.0%;\(0.0%\);\-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7A00"/>
      <name val="Arial"/>
      <family val="0"/>
      <charset val="1"/>
    </font>
    <font>
      <sz val="10"/>
      <color rgb="FF007A00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1A2E"/>
        <bgColor rgb="FF003300"/>
      </patternFill>
    </fill>
    <fill>
      <patternFill patternType="solid">
        <fgColor rgb="FF2E4082"/>
        <bgColor rgb="FF003366"/>
      </patternFill>
    </fill>
    <fill>
      <patternFill patternType="solid">
        <fgColor rgb="FFEBF3FB"/>
        <bgColor rgb="FFF5F5F5"/>
      </patternFill>
    </fill>
    <fill>
      <patternFill patternType="solid">
        <fgColor rgb="FFFFFDE7"/>
        <bgColor rgb="FFFFFFFF"/>
      </patternFill>
    </fill>
    <fill>
      <patternFill patternType="solid">
        <fgColor rgb="FFFFFFFF"/>
        <bgColor rgb="FFFFFDE7"/>
      </patternFill>
    </fill>
    <fill>
      <patternFill patternType="solid">
        <fgColor rgb="FFE8F5E9"/>
        <bgColor rgb="FFEBF3FB"/>
      </patternFill>
    </fill>
    <fill>
      <patternFill patternType="solid">
        <fgColor rgb="FFD6E4F0"/>
        <bgColor rgb="FFE8F5E9"/>
      </patternFill>
    </fill>
    <fill>
      <patternFill patternType="solid">
        <fgColor rgb="FFFDECEA"/>
        <bgColor rgb="FFF5F5F5"/>
      </patternFill>
    </fill>
    <fill>
      <patternFill patternType="solid">
        <fgColor rgb="FFFADADD"/>
        <bgColor rgb="FFFDECEA"/>
      </patternFill>
    </fill>
    <fill>
      <patternFill patternType="solid">
        <fgColor rgb="FFF5F5F5"/>
        <bgColor rgb="FFEBF3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medium">
        <color rgb="FF1A1A2E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A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E8F5E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F5F5F5"/>
      <rgbColor rgb="FFFDECEA"/>
      <rgbColor rgb="FF99CCFF"/>
      <rgbColor rgb="FFFF99CC"/>
      <rgbColor rgb="FFCC99FF"/>
      <rgbColor rgb="FFFADADD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555555"/>
      <rgbColor rgb="FF993300"/>
      <rgbColor rgb="FF993366"/>
      <rgbColor rgb="FF2E4082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13"/>
    <col collapsed="false" customWidth="true" hidden="false" outlineLevel="0" max="5" min="5" style="0" width="7"/>
    <col collapsed="false" customWidth="true" hidden="false" outlineLevel="0" max="6" min="6" style="0" width="40"/>
    <col collapsed="false" customWidth="true" hidden="false" outlineLevel="0" max="7" min="7" style="0" width="45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15" hidden="false" customHeight="true" outlineLevel="0" collapsed="false">
      <c r="A4" s="4" t="s">
        <v>9</v>
      </c>
      <c r="B4" s="4"/>
      <c r="C4" s="4"/>
      <c r="D4" s="4"/>
      <c r="E4" s="4"/>
      <c r="F4" s="4"/>
      <c r="G4" s="4"/>
    </row>
    <row r="5" customFormat="false" ht="15" hidden="false" customHeight="false" outlineLevel="0" collapsed="false">
      <c r="A5" s="5" t="s">
        <v>10</v>
      </c>
      <c r="B5" s="6" t="n">
        <v>26</v>
      </c>
      <c r="C5" s="6" t="n">
        <v>24</v>
      </c>
      <c r="D5" s="6" t="n">
        <v>26</v>
      </c>
      <c r="E5" s="7" t="s">
        <v>11</v>
      </c>
      <c r="F5" s="8" t="s">
        <v>12</v>
      </c>
      <c r="G5" s="9" t="s">
        <v>13</v>
      </c>
    </row>
    <row r="6" customFormat="false" ht="15" hidden="false" customHeight="false" outlineLevel="0" collapsed="false">
      <c r="A6" s="5" t="s">
        <v>14</v>
      </c>
      <c r="B6" s="6" t="n">
        <v>180</v>
      </c>
      <c r="C6" s="6" t="n">
        <v>200</v>
      </c>
      <c r="D6" s="6" t="n">
        <v>230</v>
      </c>
      <c r="E6" s="7" t="s">
        <v>15</v>
      </c>
      <c r="F6" s="8" t="s">
        <v>16</v>
      </c>
      <c r="G6" s="9" t="s">
        <v>17</v>
      </c>
    </row>
    <row r="7" customFormat="false" ht="15" hidden="false" customHeight="false" outlineLevel="0" collapsed="false">
      <c r="A7" s="5" t="s">
        <v>18</v>
      </c>
      <c r="B7" s="10" t="n">
        <v>150</v>
      </c>
      <c r="C7" s="10" t="n">
        <v>152</v>
      </c>
      <c r="D7" s="10" t="n">
        <v>155</v>
      </c>
      <c r="E7" s="7" t="s">
        <v>19</v>
      </c>
      <c r="F7" s="8" t="s">
        <v>20</v>
      </c>
      <c r="G7" s="9" t="s">
        <v>21</v>
      </c>
    </row>
    <row r="8" customFormat="false" ht="15" hidden="false" customHeight="false" outlineLevel="0" collapsed="false">
      <c r="A8" s="5" t="s">
        <v>22</v>
      </c>
      <c r="B8" s="11" t="n">
        <v>0.15</v>
      </c>
      <c r="C8" s="11" t="n">
        <v>0.15</v>
      </c>
      <c r="D8" s="11" t="n">
        <v>0.15</v>
      </c>
      <c r="E8" s="7" t="s">
        <v>23</v>
      </c>
      <c r="F8" s="8" t="s">
        <v>24</v>
      </c>
      <c r="G8" s="9" t="s">
        <v>25</v>
      </c>
    </row>
    <row r="9" customFormat="false" ht="15" hidden="false" customHeight="false" outlineLevel="0" collapsed="false">
      <c r="A9" s="5" t="s">
        <v>26</v>
      </c>
      <c r="B9" s="6" t="n">
        <v>4</v>
      </c>
      <c r="C9" s="6" t="n">
        <v>5</v>
      </c>
      <c r="D9" s="6" t="n">
        <v>6</v>
      </c>
      <c r="E9" s="7" t="s">
        <v>15</v>
      </c>
      <c r="F9" s="8" t="s">
        <v>27</v>
      </c>
      <c r="G9" s="9" t="s">
        <v>28</v>
      </c>
    </row>
    <row r="10" customFormat="false" ht="15" hidden="false" customHeight="false" outlineLevel="0" collapsed="false">
      <c r="A10" s="5" t="s">
        <v>29</v>
      </c>
      <c r="B10" s="10" t="n">
        <v>24000</v>
      </c>
      <c r="C10" s="10" t="n">
        <v>24000</v>
      </c>
      <c r="D10" s="10" t="n">
        <v>28000</v>
      </c>
      <c r="E10" s="7" t="s">
        <v>19</v>
      </c>
      <c r="F10" s="8" t="s">
        <v>30</v>
      </c>
      <c r="G10" s="9" t="s">
        <v>31</v>
      </c>
    </row>
    <row r="11" customFormat="false" ht="15" hidden="false" customHeight="false" outlineLevel="0" collapsed="false">
      <c r="A11" s="5" t="s">
        <v>32</v>
      </c>
      <c r="B11" s="6" t="n">
        <v>280</v>
      </c>
      <c r="C11" s="6" t="n">
        <v>350</v>
      </c>
      <c r="D11" s="6" t="n">
        <v>420</v>
      </c>
      <c r="E11" s="7" t="s">
        <v>15</v>
      </c>
      <c r="F11" s="8" t="s">
        <v>33</v>
      </c>
      <c r="G11" s="9" t="s">
        <v>34</v>
      </c>
    </row>
    <row r="12" customFormat="false" ht="15" hidden="false" customHeight="false" outlineLevel="0" collapsed="false">
      <c r="A12" s="5" t="s">
        <v>35</v>
      </c>
      <c r="B12" s="10" t="n">
        <v>199</v>
      </c>
      <c r="C12" s="10" t="n">
        <v>199</v>
      </c>
      <c r="D12" s="10" t="n">
        <v>199</v>
      </c>
      <c r="E12" s="7" t="s">
        <v>19</v>
      </c>
      <c r="F12" s="8" t="s">
        <v>36</v>
      </c>
      <c r="G12" s="9" t="s">
        <v>21</v>
      </c>
    </row>
    <row r="13" customFormat="false" ht="15" hidden="false" customHeight="true" outlineLevel="0" collapsed="false">
      <c r="A13" s="4" t="s">
        <v>37</v>
      </c>
      <c r="B13" s="4"/>
      <c r="C13" s="4"/>
      <c r="D13" s="4"/>
      <c r="E13" s="4"/>
      <c r="F13" s="4"/>
      <c r="G13" s="4"/>
    </row>
    <row r="14" customFormat="false" ht="15" hidden="false" customHeight="false" outlineLevel="0" collapsed="false">
      <c r="A14" s="5" t="s">
        <v>38</v>
      </c>
      <c r="B14" s="10" t="n">
        <v>18000</v>
      </c>
      <c r="C14" s="10" t="n">
        <v>20000</v>
      </c>
      <c r="D14" s="10" t="n">
        <v>22000</v>
      </c>
      <c r="E14" s="7" t="s">
        <v>19</v>
      </c>
      <c r="F14" s="8" t="s">
        <v>39</v>
      </c>
      <c r="G14" s="9" t="s">
        <v>40</v>
      </c>
    </row>
    <row r="15" customFormat="false" ht="15" hidden="false" customHeight="false" outlineLevel="0" collapsed="false">
      <c r="A15" s="5" t="s">
        <v>41</v>
      </c>
      <c r="B15" s="6" t="n">
        <v>0</v>
      </c>
      <c r="C15" s="6" t="n">
        <v>40</v>
      </c>
      <c r="D15" s="6" t="n">
        <v>80</v>
      </c>
      <c r="E15" s="7" t="s">
        <v>15</v>
      </c>
      <c r="F15" s="8" t="s">
        <v>42</v>
      </c>
      <c r="G15" s="9" t="s">
        <v>43</v>
      </c>
    </row>
    <row r="16" customFormat="false" ht="15" hidden="false" customHeight="false" outlineLevel="0" collapsed="false">
      <c r="A16" s="5" t="s">
        <v>44</v>
      </c>
      <c r="B16" s="10" t="n">
        <v>800</v>
      </c>
      <c r="C16" s="10" t="n">
        <v>800</v>
      </c>
      <c r="D16" s="10" t="n">
        <v>800</v>
      </c>
      <c r="E16" s="7" t="s">
        <v>19</v>
      </c>
      <c r="F16" s="8" t="s">
        <v>45</v>
      </c>
      <c r="G16" s="9" t="s">
        <v>46</v>
      </c>
    </row>
    <row r="17" customFormat="false" ht="15" hidden="false" customHeight="false" outlineLevel="0" collapsed="false">
      <c r="A17" s="5" t="s">
        <v>47</v>
      </c>
      <c r="B17" s="11" t="n">
        <v>0.12</v>
      </c>
      <c r="C17" s="11" t="n">
        <v>0.12</v>
      </c>
      <c r="D17" s="11" t="n">
        <v>0.12</v>
      </c>
      <c r="E17" s="7" t="s">
        <v>23</v>
      </c>
      <c r="F17" s="8" t="s">
        <v>48</v>
      </c>
      <c r="G17" s="9" t="s">
        <v>25</v>
      </c>
    </row>
    <row r="18" customFormat="false" ht="15" hidden="false" customHeight="true" outlineLevel="0" collapsed="false">
      <c r="A18" s="4" t="s">
        <v>49</v>
      </c>
      <c r="B18" s="4"/>
      <c r="C18" s="4"/>
      <c r="D18" s="4"/>
      <c r="E18" s="4"/>
      <c r="F18" s="4"/>
      <c r="G18" s="4"/>
    </row>
    <row r="19" customFormat="false" ht="15" hidden="false" customHeight="false" outlineLevel="0" collapsed="false">
      <c r="A19" s="5" t="s">
        <v>50</v>
      </c>
      <c r="B19" s="10" t="n">
        <v>50</v>
      </c>
      <c r="C19" s="10" t="n">
        <v>50</v>
      </c>
      <c r="D19" s="10" t="n">
        <v>48</v>
      </c>
      <c r="E19" s="7" t="s">
        <v>19</v>
      </c>
      <c r="F19" s="8" t="s">
        <v>51</v>
      </c>
      <c r="G19" s="9" t="s">
        <v>52</v>
      </c>
    </row>
    <row r="20" customFormat="false" ht="15" hidden="false" customHeight="false" outlineLevel="0" collapsed="false">
      <c r="A20" s="5" t="s">
        <v>53</v>
      </c>
      <c r="B20" s="10" t="n">
        <v>3</v>
      </c>
      <c r="C20" s="10" t="n">
        <v>3</v>
      </c>
      <c r="D20" s="10" t="n">
        <v>3</v>
      </c>
      <c r="E20" s="7" t="s">
        <v>19</v>
      </c>
      <c r="F20" s="8" t="s">
        <v>54</v>
      </c>
      <c r="G20" s="9" t="s">
        <v>55</v>
      </c>
    </row>
    <row r="21" customFormat="false" ht="15" hidden="false" customHeight="false" outlineLevel="0" collapsed="false">
      <c r="A21" s="5" t="s">
        <v>56</v>
      </c>
      <c r="B21" s="10" t="n">
        <v>50</v>
      </c>
      <c r="C21" s="10" t="n">
        <v>50</v>
      </c>
      <c r="D21" s="10" t="n">
        <v>40</v>
      </c>
      <c r="E21" s="7" t="s">
        <v>19</v>
      </c>
      <c r="F21" s="8" t="s">
        <v>57</v>
      </c>
      <c r="G21" s="9" t="s">
        <v>58</v>
      </c>
    </row>
    <row r="22" customFormat="false" ht="15" hidden="false" customHeight="false" outlineLevel="0" collapsed="false">
      <c r="A22" s="5" t="s">
        <v>59</v>
      </c>
      <c r="B22" s="6" t="n">
        <v>600</v>
      </c>
      <c r="C22" s="6" t="n">
        <v>750</v>
      </c>
      <c r="D22" s="6" t="n">
        <v>900</v>
      </c>
      <c r="E22" s="7" t="s">
        <v>15</v>
      </c>
      <c r="F22" s="8" t="s">
        <v>60</v>
      </c>
      <c r="G22" s="9" t="s">
        <v>61</v>
      </c>
    </row>
    <row r="23" customFormat="false" ht="15" hidden="false" customHeight="true" outlineLevel="0" collapsed="false">
      <c r="A23" s="4" t="s">
        <v>62</v>
      </c>
      <c r="B23" s="4"/>
      <c r="C23" s="4"/>
      <c r="D23" s="4"/>
      <c r="E23" s="4"/>
      <c r="F23" s="4"/>
      <c r="G23" s="4"/>
    </row>
    <row r="24" customFormat="false" ht="15" hidden="false" customHeight="false" outlineLevel="0" collapsed="false">
      <c r="A24" s="5" t="s">
        <v>63</v>
      </c>
      <c r="B24" s="10" t="n">
        <v>120000</v>
      </c>
      <c r="C24" s="10" t="n">
        <v>120000</v>
      </c>
      <c r="D24" s="10" t="n">
        <v>120000</v>
      </c>
      <c r="E24" s="7" t="s">
        <v>19</v>
      </c>
      <c r="F24" s="8" t="s">
        <v>64</v>
      </c>
      <c r="G24" s="9" t="s">
        <v>65</v>
      </c>
    </row>
    <row r="25" customFormat="false" ht="15" hidden="false" customHeight="false" outlineLevel="0" collapsed="false">
      <c r="A25" s="5" t="s">
        <v>66</v>
      </c>
      <c r="B25" s="10" t="n">
        <v>80000</v>
      </c>
      <c r="C25" s="10" t="n">
        <v>80000</v>
      </c>
      <c r="D25" s="10" t="n">
        <v>80000</v>
      </c>
      <c r="E25" s="7" t="s">
        <v>19</v>
      </c>
      <c r="F25" s="8" t="s">
        <v>67</v>
      </c>
      <c r="G25" s="9" t="s">
        <v>65</v>
      </c>
    </row>
    <row r="26" customFormat="false" ht="15" hidden="false" customHeight="false" outlineLevel="0" collapsed="false">
      <c r="A26" s="5" t="s">
        <v>68</v>
      </c>
      <c r="B26" s="10" t="n">
        <v>60000</v>
      </c>
      <c r="C26" s="10" t="n">
        <v>60000</v>
      </c>
      <c r="D26" s="10" t="n">
        <v>75000</v>
      </c>
      <c r="E26" s="7" t="s">
        <v>19</v>
      </c>
      <c r="F26" s="8" t="s">
        <v>69</v>
      </c>
      <c r="G26" s="9" t="s">
        <v>70</v>
      </c>
    </row>
    <row r="27" customFormat="false" ht="15" hidden="false" customHeight="false" outlineLevel="0" collapsed="false">
      <c r="A27" s="5" t="s">
        <v>71</v>
      </c>
      <c r="B27" s="10" t="n">
        <v>35000</v>
      </c>
      <c r="C27" s="10" t="n">
        <v>38000</v>
      </c>
      <c r="D27" s="10" t="n">
        <v>42000</v>
      </c>
      <c r="E27" s="7" t="s">
        <v>19</v>
      </c>
      <c r="F27" s="8" t="s">
        <v>72</v>
      </c>
      <c r="G27" s="9" t="s">
        <v>73</v>
      </c>
    </row>
    <row r="28" customFormat="false" ht="15" hidden="false" customHeight="false" outlineLevel="0" collapsed="false">
      <c r="A28" s="5" t="s">
        <v>74</v>
      </c>
      <c r="B28" s="10" t="n">
        <v>25000</v>
      </c>
      <c r="C28" s="10" t="n">
        <v>25000</v>
      </c>
      <c r="D28" s="10" t="n">
        <v>25000</v>
      </c>
      <c r="E28" s="7" t="s">
        <v>19</v>
      </c>
      <c r="F28" s="8" t="s">
        <v>75</v>
      </c>
      <c r="G28" s="9" t="s">
        <v>76</v>
      </c>
    </row>
    <row r="29" customFormat="false" ht="15" hidden="false" customHeight="false" outlineLevel="0" collapsed="false">
      <c r="A29" s="5" t="s">
        <v>77</v>
      </c>
      <c r="B29" s="10" t="n">
        <v>80000</v>
      </c>
      <c r="C29" s="10" t="n">
        <v>90000</v>
      </c>
      <c r="D29" s="10" t="n">
        <v>100000</v>
      </c>
      <c r="E29" s="7" t="s">
        <v>19</v>
      </c>
      <c r="F29" s="8" t="s">
        <v>78</v>
      </c>
      <c r="G29" s="9" t="s">
        <v>79</v>
      </c>
    </row>
    <row r="30" customFormat="false" ht="15" hidden="false" customHeight="false" outlineLevel="0" collapsed="false">
      <c r="A30" s="5" t="s">
        <v>80</v>
      </c>
      <c r="B30" s="10" t="n">
        <v>15000</v>
      </c>
      <c r="C30" s="10" t="n">
        <v>20000</v>
      </c>
      <c r="D30" s="10" t="n">
        <v>25000</v>
      </c>
      <c r="E30" s="7" t="s">
        <v>19</v>
      </c>
      <c r="F30" s="8" t="s">
        <v>81</v>
      </c>
      <c r="G30" s="9" t="s">
        <v>79</v>
      </c>
    </row>
    <row r="31" customFormat="false" ht="15" hidden="false" customHeight="false" outlineLevel="0" collapsed="false">
      <c r="A31" s="5" t="s">
        <v>82</v>
      </c>
      <c r="B31" s="10" t="n">
        <v>20000</v>
      </c>
      <c r="C31" s="10" t="n">
        <v>20000</v>
      </c>
      <c r="D31" s="10" t="n">
        <v>22000</v>
      </c>
      <c r="E31" s="7" t="s">
        <v>19</v>
      </c>
      <c r="F31" s="8" t="s">
        <v>83</v>
      </c>
      <c r="G31" s="9" t="s">
        <v>84</v>
      </c>
    </row>
    <row r="32" customFormat="false" ht="15" hidden="false" customHeight="false" outlineLevel="0" collapsed="false">
      <c r="A32" s="5" t="s">
        <v>85</v>
      </c>
      <c r="B32" s="10" t="n">
        <v>15000</v>
      </c>
      <c r="C32" s="10" t="n">
        <v>15000</v>
      </c>
      <c r="D32" s="10" t="n">
        <v>15000</v>
      </c>
      <c r="E32" s="7" t="s">
        <v>19</v>
      </c>
      <c r="F32" s="8" t="s">
        <v>86</v>
      </c>
      <c r="G32" s="9" t="s">
        <v>87</v>
      </c>
    </row>
    <row r="33" customFormat="false" ht="15" hidden="false" customHeight="false" outlineLevel="0" collapsed="false">
      <c r="A33" s="5" t="s">
        <v>88</v>
      </c>
      <c r="B33" s="10" t="n">
        <v>8000</v>
      </c>
      <c r="C33" s="10" t="n">
        <v>8000</v>
      </c>
      <c r="D33" s="10" t="n">
        <v>8000</v>
      </c>
      <c r="E33" s="7" t="s">
        <v>19</v>
      </c>
      <c r="F33" s="8" t="s">
        <v>89</v>
      </c>
      <c r="G33" s="9" t="s">
        <v>90</v>
      </c>
    </row>
    <row r="34" customFormat="false" ht="15" hidden="false" customHeight="false" outlineLevel="0" collapsed="false">
      <c r="A34" s="5" t="s">
        <v>91</v>
      </c>
      <c r="B34" s="10" t="n">
        <v>5000</v>
      </c>
      <c r="C34" s="10" t="n">
        <v>5000</v>
      </c>
      <c r="D34" s="10" t="n">
        <v>5000</v>
      </c>
      <c r="E34" s="7" t="s">
        <v>19</v>
      </c>
      <c r="F34" s="8" t="s">
        <v>92</v>
      </c>
      <c r="G34" s="9" t="s">
        <v>93</v>
      </c>
    </row>
    <row r="35" customFormat="false" ht="15" hidden="false" customHeight="true" outlineLevel="0" collapsed="false">
      <c r="A35" s="4" t="s">
        <v>94</v>
      </c>
      <c r="B35" s="4"/>
      <c r="C35" s="4"/>
      <c r="D35" s="4"/>
      <c r="E35" s="4"/>
      <c r="F35" s="4"/>
      <c r="G35" s="4"/>
    </row>
    <row r="36" customFormat="false" ht="15" hidden="false" customHeight="false" outlineLevel="0" collapsed="false">
      <c r="A36" s="5" t="s">
        <v>95</v>
      </c>
      <c r="B36" s="11" t="n">
        <v>0.18</v>
      </c>
      <c r="C36" s="11" t="n">
        <v>0.18</v>
      </c>
      <c r="D36" s="11" t="n">
        <v>0.18</v>
      </c>
      <c r="E36" s="7" t="s">
        <v>23</v>
      </c>
      <c r="F36" s="8" t="s">
        <v>96</v>
      </c>
      <c r="G36" s="9" t="s">
        <v>97</v>
      </c>
    </row>
    <row r="37" customFormat="false" ht="15" hidden="false" customHeight="false" outlineLevel="0" collapsed="false">
      <c r="A37" s="5" t="s">
        <v>98</v>
      </c>
      <c r="B37" s="11" t="n">
        <v>0.1</v>
      </c>
      <c r="C37" s="11" t="n">
        <v>0.1</v>
      </c>
      <c r="D37" s="11" t="n">
        <v>0.1</v>
      </c>
      <c r="E37" s="7" t="s">
        <v>23</v>
      </c>
      <c r="F37" s="8" t="s">
        <v>99</v>
      </c>
      <c r="G37" s="9" t="s">
        <v>100</v>
      </c>
    </row>
    <row r="38" customFormat="false" ht="15" hidden="false" customHeight="false" outlineLevel="0" collapsed="false">
      <c r="A38" s="5" t="s">
        <v>101</v>
      </c>
      <c r="B38" s="10" t="n">
        <v>12500</v>
      </c>
      <c r="C38" s="10" t="n">
        <v>12500</v>
      </c>
      <c r="D38" s="10" t="n">
        <v>12500</v>
      </c>
      <c r="E38" s="7" t="s">
        <v>19</v>
      </c>
      <c r="F38" s="8" t="s">
        <v>102</v>
      </c>
      <c r="G38" s="9" t="s">
        <v>103</v>
      </c>
    </row>
    <row r="39" customFormat="false" ht="15" hidden="false" customHeight="false" outlineLevel="0" collapsed="false">
      <c r="A39" s="5" t="s">
        <v>104</v>
      </c>
      <c r="B39" s="10" t="n">
        <v>3500</v>
      </c>
      <c r="C39" s="10" t="n">
        <v>3500</v>
      </c>
      <c r="D39" s="10" t="n">
        <v>3500</v>
      </c>
      <c r="E39" s="7" t="s">
        <v>19</v>
      </c>
      <c r="F39" s="8" t="s">
        <v>105</v>
      </c>
      <c r="G39" s="9" t="s">
        <v>106</v>
      </c>
    </row>
    <row r="41" customFormat="false" ht="15" hidden="false" customHeight="true" outlineLevel="0" collapsed="false">
      <c r="A41" s="12" t="s">
        <v>107</v>
      </c>
      <c r="B41" s="12"/>
      <c r="C41" s="12"/>
      <c r="D41" s="12"/>
      <c r="E41" s="12"/>
      <c r="F41" s="12"/>
      <c r="G41" s="12"/>
    </row>
    <row r="42" customFormat="false" ht="15" hidden="false" customHeight="true" outlineLevel="0" collapsed="false">
      <c r="A42" s="13" t="s">
        <v>108</v>
      </c>
      <c r="B42" s="13"/>
      <c r="C42" s="13"/>
      <c r="D42" s="13"/>
      <c r="E42" s="13"/>
      <c r="F42" s="13"/>
      <c r="G42" s="13"/>
    </row>
    <row r="43" customFormat="false" ht="15" hidden="false" customHeight="true" outlineLevel="0" collapsed="false">
      <c r="A43" s="14" t="s">
        <v>109</v>
      </c>
      <c r="B43" s="14"/>
      <c r="C43" s="14"/>
      <c r="D43" s="14"/>
      <c r="E43" s="14"/>
      <c r="F43" s="14"/>
      <c r="G43" s="14"/>
    </row>
    <row r="44" customFormat="false" ht="15" hidden="false" customHeight="true" outlineLevel="0" collapsed="false">
      <c r="A44" s="15" t="s">
        <v>110</v>
      </c>
      <c r="B44" s="15"/>
      <c r="C44" s="15"/>
      <c r="D44" s="15"/>
      <c r="E44" s="15"/>
      <c r="F44" s="15"/>
      <c r="G44" s="15"/>
    </row>
    <row r="45" customFormat="false" ht="15" hidden="false" customHeight="true" outlineLevel="0" collapsed="false">
      <c r="A45" s="16" t="s">
        <v>111</v>
      </c>
      <c r="B45" s="16"/>
      <c r="C45" s="16"/>
      <c r="D45" s="16"/>
      <c r="E45" s="16"/>
      <c r="F45" s="16"/>
      <c r="G45" s="16"/>
    </row>
  </sheetData>
  <mergeCells count="12">
    <mergeCell ref="A1:G1"/>
    <mergeCell ref="A2:G2"/>
    <mergeCell ref="A4:G4"/>
    <mergeCell ref="A13:G13"/>
    <mergeCell ref="A18:G18"/>
    <mergeCell ref="A23:G23"/>
    <mergeCell ref="A35:G35"/>
    <mergeCell ref="A41:G41"/>
    <mergeCell ref="A42:G42"/>
    <mergeCell ref="A43:G43"/>
    <mergeCell ref="A44:G44"/>
    <mergeCell ref="A45:G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5"/>
    <col collapsed="false" customWidth="true" hidden="false" outlineLevel="0" max="5" min="5" style="0" width="16"/>
    <col collapsed="false" customWidth="true" hidden="false" outlineLevel="0" max="8" min="6" style="0" width="11"/>
  </cols>
  <sheetData>
    <row r="1" customFormat="false" ht="43.5" hidden="false" customHeight="true" outlineLevel="0" collapsed="false">
      <c r="A1" s="1" t="s">
        <v>112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113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114</v>
      </c>
      <c r="B3" s="3" t="s">
        <v>3</v>
      </c>
      <c r="C3" s="3" t="s">
        <v>4</v>
      </c>
      <c r="D3" s="3" t="s">
        <v>5</v>
      </c>
      <c r="E3" s="3" t="s">
        <v>115</v>
      </c>
      <c r="F3" s="3" t="s">
        <v>116</v>
      </c>
      <c r="G3" s="3" t="s">
        <v>117</v>
      </c>
      <c r="H3" s="3" t="s">
        <v>118</v>
      </c>
    </row>
    <row r="4" customFormat="false" ht="18" hidden="false" customHeight="true" outlineLevel="0" collapsed="false">
      <c r="A4" s="4" t="s">
        <v>119</v>
      </c>
      <c r="B4" s="4"/>
      <c r="C4" s="4"/>
      <c r="D4" s="4"/>
      <c r="E4" s="4"/>
      <c r="F4" s="4"/>
      <c r="G4" s="4"/>
      <c r="H4" s="4"/>
    </row>
    <row r="5" customFormat="false" ht="15" hidden="false" customHeight="false" outlineLevel="0" collapsed="false">
      <c r="A5" s="5" t="s">
        <v>120</v>
      </c>
      <c r="B5" s="17" t="n">
        <f aca="false">Assumptions!B6*Assumptions!B5</f>
        <v>4680</v>
      </c>
      <c r="C5" s="17" t="n">
        <f aca="false">Assumptions!C6*Assumptions!C5</f>
        <v>4800</v>
      </c>
      <c r="D5" s="17" t="n">
        <f aca="false">Assumptions!D6*Assumptions!D5</f>
        <v>5980</v>
      </c>
      <c r="E5" s="18" t="n">
        <f aca="false">B5+C5+D5</f>
        <v>15460</v>
      </c>
      <c r="F5" s="19"/>
      <c r="G5" s="19"/>
      <c r="H5" s="19"/>
    </row>
    <row r="6" customFormat="false" ht="15" hidden="false" customHeight="false" outlineLevel="0" collapsed="false">
      <c r="A6" s="5" t="s">
        <v>121</v>
      </c>
      <c r="B6" s="20" t="n">
        <f aca="false">B5*Assumptions!B7</f>
        <v>702000</v>
      </c>
      <c r="C6" s="20" t="n">
        <f aca="false">C5*Assumptions!C7</f>
        <v>729600</v>
      </c>
      <c r="D6" s="20" t="n">
        <f aca="false">D5*Assumptions!D7</f>
        <v>926900</v>
      </c>
      <c r="E6" s="20" t="n">
        <f aca="false">B6+C6+D6</f>
        <v>2358500</v>
      </c>
      <c r="F6" s="19"/>
      <c r="G6" s="19"/>
      <c r="H6" s="19"/>
    </row>
    <row r="7" customFormat="false" ht="15" hidden="false" customHeight="false" outlineLevel="0" collapsed="false">
      <c r="A7" s="21" t="s">
        <v>122</v>
      </c>
      <c r="B7" s="22" t="n">
        <f aca="false">B6*Assumptions!B8/(1+Assumptions!B36)</f>
        <v>89237.2881355932</v>
      </c>
      <c r="C7" s="22" t="n">
        <f aca="false">C6*Assumptions!C8/(1+Assumptions!C36)</f>
        <v>92745.7627118644</v>
      </c>
      <c r="D7" s="22" t="n">
        <f aca="false">D6*Assumptions!D8/(1+Assumptions!D36)</f>
        <v>117826.271186441</v>
      </c>
      <c r="E7" s="22" t="n">
        <f aca="false">B7+C7+D7</f>
        <v>299809.322033898</v>
      </c>
      <c r="F7" s="23"/>
      <c r="G7" s="23"/>
      <c r="H7" s="23"/>
    </row>
    <row r="8" customFormat="false" ht="15" hidden="false" customHeight="false" outlineLevel="0" collapsed="false">
      <c r="A8" s="21" t="s">
        <v>123</v>
      </c>
      <c r="B8" s="22" t="n">
        <f aca="false">Assumptions!B15*Assumptions!B16*Assumptions!B17</f>
        <v>0</v>
      </c>
      <c r="C8" s="22" t="n">
        <f aca="false">Assumptions!C15*Assumptions!C16*Assumptions!C17</f>
        <v>3840</v>
      </c>
      <c r="D8" s="22" t="n">
        <f aca="false">Assumptions!D15*Assumptions!D16*Assumptions!D17</f>
        <v>7680</v>
      </c>
      <c r="E8" s="22" t="n">
        <f aca="false">B8+C8+D8</f>
        <v>11520</v>
      </c>
      <c r="F8" s="23"/>
      <c r="G8" s="23"/>
      <c r="H8" s="23"/>
    </row>
    <row r="9" customFormat="false" ht="15" hidden="false" customHeight="false" outlineLevel="0" collapsed="false">
      <c r="A9" s="21" t="s">
        <v>124</v>
      </c>
      <c r="B9" s="22" t="n">
        <f aca="false">Assumptions!B9*Assumptions!B10*(1-Assumptions!B37)</f>
        <v>86400</v>
      </c>
      <c r="C9" s="22" t="n">
        <f aca="false">Assumptions!C9*Assumptions!C10*(1-Assumptions!C37)</f>
        <v>108000</v>
      </c>
      <c r="D9" s="22" t="n">
        <f aca="false">Assumptions!D9*Assumptions!D10*(1-Assumptions!D37)</f>
        <v>151200</v>
      </c>
      <c r="E9" s="22" t="n">
        <f aca="false">B9+C9+D9</f>
        <v>345600</v>
      </c>
      <c r="F9" s="23"/>
      <c r="G9" s="23"/>
      <c r="H9" s="23"/>
    </row>
    <row r="10" customFormat="false" ht="15" hidden="false" customHeight="false" outlineLevel="0" collapsed="false">
      <c r="A10" s="21" t="s">
        <v>125</v>
      </c>
      <c r="B10" s="22" t="n">
        <f aca="false">Assumptions!B11*Assumptions!B12</f>
        <v>55720</v>
      </c>
      <c r="C10" s="22" t="n">
        <f aca="false">Assumptions!C11*Assumptions!C12</f>
        <v>69650</v>
      </c>
      <c r="D10" s="22" t="n">
        <f aca="false">Assumptions!D11*Assumptions!D12</f>
        <v>83580</v>
      </c>
      <c r="E10" s="22" t="n">
        <f aca="false">B10+C10+D10</f>
        <v>208950</v>
      </c>
      <c r="F10" s="23"/>
      <c r="G10" s="23"/>
      <c r="H10" s="23"/>
    </row>
    <row r="11" customFormat="false" ht="15" hidden="false" customHeight="false" outlineLevel="0" collapsed="false">
      <c r="A11" s="21" t="s">
        <v>126</v>
      </c>
      <c r="B11" s="24" t="n">
        <f aca="false">Assumptions!B14</f>
        <v>18000</v>
      </c>
      <c r="C11" s="24" t="n">
        <f aca="false">Assumptions!C14</f>
        <v>20000</v>
      </c>
      <c r="D11" s="24" t="n">
        <f aca="false">Assumptions!D14</f>
        <v>22000</v>
      </c>
      <c r="E11" s="22" t="n">
        <f aca="false">B11+C11+D11</f>
        <v>60000</v>
      </c>
      <c r="F11" s="23"/>
      <c r="G11" s="23"/>
      <c r="H11" s="23"/>
    </row>
    <row r="12" customFormat="false" ht="15" hidden="false" customHeight="false" outlineLevel="0" collapsed="false">
      <c r="A12" s="25" t="s">
        <v>127</v>
      </c>
      <c r="B12" s="26" t="n">
        <f aca="false">SUM(B7:B11)</f>
        <v>249357.288135593</v>
      </c>
      <c r="C12" s="26" t="n">
        <f aca="false">SUM(C7:C11)</f>
        <v>294235.762711864</v>
      </c>
      <c r="D12" s="26" t="n">
        <f aca="false">SUM(D7:D11)</f>
        <v>382286.271186441</v>
      </c>
      <c r="E12" s="26" t="n">
        <f aca="false">B12+C12+D12</f>
        <v>925879.322033898</v>
      </c>
      <c r="F12" s="27" t="n">
        <f aca="false">IF(B12=0,"-",B12/B12)</f>
        <v>1</v>
      </c>
      <c r="G12" s="27" t="n">
        <f aca="false">IF(C12=0,"-",C12/C12)</f>
        <v>1</v>
      </c>
      <c r="H12" s="27" t="n">
        <f aca="false">IF(D12=0,"-",D12/D12)</f>
        <v>1</v>
      </c>
    </row>
    <row r="13" customFormat="false" ht="6" hidden="false" customHeight="true" outlineLevel="0" collapsed="false">
      <c r="A13" s="23"/>
      <c r="B13" s="23"/>
      <c r="C13" s="23"/>
      <c r="D13" s="23"/>
      <c r="E13" s="23"/>
      <c r="F13" s="23"/>
      <c r="G13" s="23"/>
      <c r="H13" s="23"/>
    </row>
    <row r="14" customFormat="false" ht="18" hidden="false" customHeight="true" outlineLevel="0" collapsed="false">
      <c r="A14" s="4" t="s">
        <v>128</v>
      </c>
      <c r="B14" s="4"/>
      <c r="C14" s="4"/>
      <c r="D14" s="4"/>
      <c r="E14" s="4"/>
      <c r="F14" s="4"/>
      <c r="G14" s="4"/>
      <c r="H14" s="4"/>
    </row>
    <row r="15" customFormat="false" ht="15" hidden="false" customHeight="false" outlineLevel="0" collapsed="false">
      <c r="A15" s="28" t="s">
        <v>129</v>
      </c>
      <c r="B15" s="29" t="n">
        <f aca="false">B5*Assumptions!B19</f>
        <v>234000</v>
      </c>
      <c r="C15" s="29" t="n">
        <f aca="false">C5*Assumptions!C19</f>
        <v>240000</v>
      </c>
      <c r="D15" s="29" t="n">
        <f aca="false">D5*Assumptions!D19</f>
        <v>287040</v>
      </c>
      <c r="E15" s="29" t="n">
        <f aca="false">B15+C15+D15</f>
        <v>761040</v>
      </c>
      <c r="F15" s="30" t="n">
        <f aca="false">IF(B12=0,"-",B15/B12)</f>
        <v>0.938412515429497</v>
      </c>
      <c r="G15" s="30" t="n">
        <f aca="false">IF(C12=0,"-",C15/C12)</f>
        <v>0.8156724314815</v>
      </c>
      <c r="H15" s="30" t="n">
        <f aca="false">IF(D12=0,"-",D15/D12)</f>
        <v>0.750850924123328</v>
      </c>
    </row>
    <row r="16" customFormat="false" ht="15" hidden="false" customHeight="false" outlineLevel="0" collapsed="false">
      <c r="A16" s="28" t="s">
        <v>130</v>
      </c>
      <c r="B16" s="29" t="n">
        <f aca="false">B5*Assumptions!B20</f>
        <v>14040</v>
      </c>
      <c r="C16" s="29" t="n">
        <f aca="false">C5*Assumptions!C20</f>
        <v>14400</v>
      </c>
      <c r="D16" s="29" t="n">
        <f aca="false">D5*Assumptions!D20</f>
        <v>17940</v>
      </c>
      <c r="E16" s="29" t="n">
        <f aca="false">B16+C16+D16</f>
        <v>46380</v>
      </c>
      <c r="F16" s="30" t="n">
        <f aca="false">IF(B12=0,"-",B16/B12)</f>
        <v>0.0563047509257698</v>
      </c>
      <c r="G16" s="30" t="n">
        <f aca="false">IF(C12=0,"-",C16/C12)</f>
        <v>0.04894034588889</v>
      </c>
      <c r="H16" s="30" t="n">
        <f aca="false">IF(D12=0,"-",D16/D12)</f>
        <v>0.046928182757708</v>
      </c>
    </row>
    <row r="17" customFormat="false" ht="15" hidden="false" customHeight="false" outlineLevel="0" collapsed="false">
      <c r="A17" s="28" t="s">
        <v>131</v>
      </c>
      <c r="B17" s="31" t="n">
        <f aca="false">Assumptions!B22*Assumptions!B21</f>
        <v>30000</v>
      </c>
      <c r="C17" s="31" t="n">
        <f aca="false">Assumptions!C22*Assumptions!C21</f>
        <v>37500</v>
      </c>
      <c r="D17" s="31" t="n">
        <f aca="false">Assumptions!D22*Assumptions!D21</f>
        <v>36000</v>
      </c>
      <c r="E17" s="29" t="n">
        <f aca="false">B17+C17+D17</f>
        <v>103500</v>
      </c>
      <c r="F17" s="30" t="n">
        <f aca="false">IF(B12=0,"-",B17/B12)</f>
        <v>0.120309296849936</v>
      </c>
      <c r="G17" s="30" t="n">
        <f aca="false">IF(C12=0,"-",C17/C12)</f>
        <v>0.127448817418984</v>
      </c>
      <c r="H17" s="30" t="n">
        <f aca="false">IF(D12=0,"-",D17/D12)</f>
        <v>0.0941702664034274</v>
      </c>
    </row>
    <row r="18" customFormat="false" ht="15" hidden="false" customHeight="false" outlineLevel="0" collapsed="false">
      <c r="A18" s="32" t="s">
        <v>132</v>
      </c>
      <c r="B18" s="33" t="n">
        <f aca="false">SUM(B15:B17)</f>
        <v>278040</v>
      </c>
      <c r="C18" s="33" t="n">
        <f aca="false">SUM(C15:C17)</f>
        <v>291900</v>
      </c>
      <c r="D18" s="33" t="n">
        <f aca="false">SUM(D15:D17)</f>
        <v>340980</v>
      </c>
      <c r="E18" s="33" t="n">
        <f aca="false">B18+C18+D18</f>
        <v>910920</v>
      </c>
      <c r="F18" s="34" t="n">
        <f aca="false">IF(B12=0,"-",B18/B12)</f>
        <v>1.1150265632052</v>
      </c>
      <c r="G18" s="34" t="n">
        <f aca="false">IF(C12=0,"-",C18/C12)</f>
        <v>0.992061594789374</v>
      </c>
      <c r="H18" s="34" t="n">
        <f aca="false">IF(D12=0,"-",D18/D12)</f>
        <v>0.891949373284463</v>
      </c>
    </row>
    <row r="19" customFormat="false" ht="6" hidden="false" customHeight="true" outlineLevel="0" collapsed="false">
      <c r="A19" s="23"/>
      <c r="B19" s="23"/>
      <c r="C19" s="23"/>
      <c r="D19" s="23"/>
      <c r="E19" s="23"/>
      <c r="F19" s="23"/>
      <c r="G19" s="23"/>
      <c r="H19" s="23"/>
    </row>
    <row r="20" customFormat="false" ht="15" hidden="false" customHeight="false" outlineLevel="0" collapsed="false">
      <c r="A20" s="35" t="s">
        <v>133</v>
      </c>
      <c r="B20" s="36" t="n">
        <f aca="false">B12-B18</f>
        <v>-28682.7118644068</v>
      </c>
      <c r="C20" s="36" t="n">
        <f aca="false">C12-C18</f>
        <v>2335.76271186443</v>
      </c>
      <c r="D20" s="36" t="n">
        <f aca="false">D12-D18</f>
        <v>41306.2711864407</v>
      </c>
      <c r="E20" s="36" t="n">
        <f aca="false">B20+C20+D20</f>
        <v>14959.3220338984</v>
      </c>
      <c r="F20" s="37" t="n">
        <f aca="false">IF(B12=0,"-",B20/B12)</f>
        <v>-0.115026563205203</v>
      </c>
      <c r="G20" s="37" t="n">
        <f aca="false">IF(C12=0,"-",C20/C12)</f>
        <v>0.00793840521062617</v>
      </c>
      <c r="H20" s="37" t="n">
        <f aca="false">IF(D12=0,"-",D20/D12)</f>
        <v>0.108050626715537</v>
      </c>
    </row>
    <row r="21" customFormat="false" ht="6" hidden="false" customHeight="true" outlineLevel="0" collapsed="false">
      <c r="A21" s="23"/>
      <c r="B21" s="23"/>
      <c r="C21" s="23"/>
      <c r="D21" s="23"/>
      <c r="E21" s="23"/>
      <c r="F21" s="23"/>
      <c r="G21" s="23"/>
      <c r="H21" s="23"/>
    </row>
    <row r="22" customFormat="false" ht="18" hidden="false" customHeight="true" outlineLevel="0" collapsed="false">
      <c r="A22" s="4" t="s">
        <v>134</v>
      </c>
      <c r="B22" s="4"/>
      <c r="C22" s="4"/>
      <c r="D22" s="4"/>
      <c r="E22" s="4"/>
      <c r="F22" s="4"/>
      <c r="G22" s="4"/>
      <c r="H22" s="4"/>
    </row>
    <row r="23" customFormat="false" ht="15" hidden="false" customHeight="false" outlineLevel="0" collapsed="false">
      <c r="A23" s="21" t="s">
        <v>135</v>
      </c>
      <c r="B23" s="24" t="n">
        <f aca="false">Assumptions!B24</f>
        <v>120000</v>
      </c>
      <c r="C23" s="24" t="n">
        <f aca="false">Assumptions!C24</f>
        <v>120000</v>
      </c>
      <c r="D23" s="24" t="n">
        <f aca="false">Assumptions!D24</f>
        <v>120000</v>
      </c>
      <c r="E23" s="22" t="n">
        <f aca="false">B23+C23+D23</f>
        <v>360000</v>
      </c>
      <c r="F23" s="38" t="n">
        <f aca="false">IF(B12=0,"-",B23/B12)</f>
        <v>0.481237187399742</v>
      </c>
      <c r="G23" s="38" t="n">
        <f aca="false">IF(C12=0,"-",C23/C12)</f>
        <v>0.40783621574075</v>
      </c>
      <c r="H23" s="38" t="n">
        <f aca="false">IF(D12=0,"-",D23/D12)</f>
        <v>0.313900888011425</v>
      </c>
    </row>
    <row r="24" customFormat="false" ht="15" hidden="false" customHeight="false" outlineLevel="0" collapsed="false">
      <c r="A24" s="21" t="s">
        <v>136</v>
      </c>
      <c r="B24" s="24" t="n">
        <f aca="false">Assumptions!B25</f>
        <v>80000</v>
      </c>
      <c r="C24" s="24" t="n">
        <f aca="false">Assumptions!C25</f>
        <v>80000</v>
      </c>
      <c r="D24" s="24" t="n">
        <f aca="false">Assumptions!D25</f>
        <v>80000</v>
      </c>
      <c r="E24" s="22" t="n">
        <f aca="false">B24+C24+D24</f>
        <v>240000</v>
      </c>
      <c r="F24" s="38" t="n">
        <f aca="false">IF(B12=0,"-",B24/B12)</f>
        <v>0.320824791599828</v>
      </c>
      <c r="G24" s="38" t="n">
        <f aca="false">IF(C12=0,"-",C24/C12)</f>
        <v>0.271890810493833</v>
      </c>
      <c r="H24" s="38" t="n">
        <f aca="false">IF(D12=0,"-",D24/D12)</f>
        <v>0.209267258674283</v>
      </c>
    </row>
    <row r="25" customFormat="false" ht="15" hidden="false" customHeight="false" outlineLevel="0" collapsed="false">
      <c r="A25" s="21" t="s">
        <v>137</v>
      </c>
      <c r="B25" s="24" t="n">
        <f aca="false">Assumptions!B26</f>
        <v>60000</v>
      </c>
      <c r="C25" s="24" t="n">
        <f aca="false">Assumptions!C26</f>
        <v>60000</v>
      </c>
      <c r="D25" s="24" t="n">
        <f aca="false">Assumptions!D26</f>
        <v>75000</v>
      </c>
      <c r="E25" s="22" t="n">
        <f aca="false">B25+C25+D25</f>
        <v>195000</v>
      </c>
      <c r="F25" s="38" t="n">
        <f aca="false">IF(B12=0,"-",B25/B12)</f>
        <v>0.240618593699871</v>
      </c>
      <c r="G25" s="38" t="n">
        <f aca="false">IF(C12=0,"-",C25/C12)</f>
        <v>0.203918107870375</v>
      </c>
      <c r="H25" s="38" t="n">
        <f aca="false">IF(D12=0,"-",D25/D12)</f>
        <v>0.19618805500714</v>
      </c>
    </row>
    <row r="26" customFormat="false" ht="15" hidden="false" customHeight="false" outlineLevel="0" collapsed="false">
      <c r="A26" s="21" t="s">
        <v>138</v>
      </c>
      <c r="B26" s="24" t="n">
        <f aca="false">Assumptions!B27</f>
        <v>35000</v>
      </c>
      <c r="C26" s="24" t="n">
        <f aca="false">Assumptions!C27</f>
        <v>38000</v>
      </c>
      <c r="D26" s="24" t="n">
        <f aca="false">Assumptions!D27</f>
        <v>42000</v>
      </c>
      <c r="E26" s="22" t="n">
        <f aca="false">B26+C26+D26</f>
        <v>115000</v>
      </c>
      <c r="F26" s="38" t="n">
        <f aca="false">IF(B12=0,"-",B26/B12)</f>
        <v>0.140360846324925</v>
      </c>
      <c r="G26" s="38" t="n">
        <f aca="false">IF(C12=0,"-",C26/C12)</f>
        <v>0.129148134984571</v>
      </c>
      <c r="H26" s="38" t="n">
        <f aca="false">IF(D12=0,"-",D26/D12)</f>
        <v>0.109865310803999</v>
      </c>
    </row>
    <row r="27" customFormat="false" ht="15" hidden="false" customHeight="false" outlineLevel="0" collapsed="false">
      <c r="A27" s="21" t="s">
        <v>139</v>
      </c>
      <c r="B27" s="24" t="n">
        <f aca="false">Assumptions!B28</f>
        <v>25000</v>
      </c>
      <c r="C27" s="24" t="n">
        <f aca="false">Assumptions!C28</f>
        <v>25000</v>
      </c>
      <c r="D27" s="24" t="n">
        <f aca="false">Assumptions!D28</f>
        <v>25000</v>
      </c>
      <c r="E27" s="22" t="n">
        <f aca="false">B27+C27+D27</f>
        <v>75000</v>
      </c>
      <c r="F27" s="38" t="n">
        <f aca="false">IF(B12=0,"-",B27/B12)</f>
        <v>0.100257747374946</v>
      </c>
      <c r="G27" s="38" t="n">
        <f aca="false">IF(C12=0,"-",C27/C12)</f>
        <v>0.0849658782793229</v>
      </c>
      <c r="H27" s="38" t="n">
        <f aca="false">IF(D12=0,"-",D27/D12)</f>
        <v>0.0653960183357134</v>
      </c>
    </row>
    <row r="28" customFormat="false" ht="15" hidden="false" customHeight="false" outlineLevel="0" collapsed="false">
      <c r="A28" s="21" t="s">
        <v>140</v>
      </c>
      <c r="B28" s="24" t="n">
        <f aca="false">Assumptions!B29</f>
        <v>80000</v>
      </c>
      <c r="C28" s="24" t="n">
        <f aca="false">Assumptions!C29</f>
        <v>90000</v>
      </c>
      <c r="D28" s="24" t="n">
        <f aca="false">Assumptions!D29</f>
        <v>100000</v>
      </c>
      <c r="E28" s="22" t="n">
        <f aca="false">B28+C28+D28</f>
        <v>270000</v>
      </c>
      <c r="F28" s="38" t="n">
        <f aca="false">IF(B12=0,"-",B28/B12)</f>
        <v>0.320824791599828</v>
      </c>
      <c r="G28" s="38" t="n">
        <f aca="false">IF(C12=0,"-",C28/C12)</f>
        <v>0.305877161805562</v>
      </c>
      <c r="H28" s="38" t="n">
        <f aca="false">IF(D12=0,"-",D28/D12)</f>
        <v>0.261584073342854</v>
      </c>
    </row>
    <row r="29" customFormat="false" ht="15" hidden="false" customHeight="false" outlineLevel="0" collapsed="false">
      <c r="A29" s="21" t="s">
        <v>141</v>
      </c>
      <c r="B29" s="24" t="n">
        <f aca="false">Assumptions!B30</f>
        <v>15000</v>
      </c>
      <c r="C29" s="24" t="n">
        <f aca="false">Assumptions!C30</f>
        <v>20000</v>
      </c>
      <c r="D29" s="24" t="n">
        <f aca="false">Assumptions!D30</f>
        <v>25000</v>
      </c>
      <c r="E29" s="22" t="n">
        <f aca="false">B29+C29+D29</f>
        <v>60000</v>
      </c>
      <c r="F29" s="38" t="n">
        <f aca="false">IF(B12=0,"-",B29/B12)</f>
        <v>0.0601546484249678</v>
      </c>
      <c r="G29" s="38" t="n">
        <f aca="false">IF(C12=0,"-",C29/C12)</f>
        <v>0.0679727026234583</v>
      </c>
      <c r="H29" s="38" t="n">
        <f aca="false">IF(D12=0,"-",D29/D12)</f>
        <v>0.0653960183357134</v>
      </c>
    </row>
    <row r="30" customFormat="false" ht="15" hidden="false" customHeight="false" outlineLevel="0" collapsed="false">
      <c r="A30" s="21" t="s">
        <v>142</v>
      </c>
      <c r="B30" s="24" t="n">
        <f aca="false">Assumptions!B31</f>
        <v>20000</v>
      </c>
      <c r="C30" s="24" t="n">
        <f aca="false">Assumptions!C31</f>
        <v>20000</v>
      </c>
      <c r="D30" s="24" t="n">
        <f aca="false">Assumptions!D31</f>
        <v>22000</v>
      </c>
      <c r="E30" s="22" t="n">
        <f aca="false">B30+C30+D30</f>
        <v>62000</v>
      </c>
      <c r="F30" s="38" t="n">
        <f aca="false">IF(B12=0,"-",B30/B12)</f>
        <v>0.080206197899957</v>
      </c>
      <c r="G30" s="38" t="n">
        <f aca="false">IF(C12=0,"-",C30/C12)</f>
        <v>0.0679727026234583</v>
      </c>
      <c r="H30" s="38" t="n">
        <f aca="false">IF(D12=0,"-",D30/D12)</f>
        <v>0.0575484961354278</v>
      </c>
    </row>
    <row r="31" customFormat="false" ht="15" hidden="false" customHeight="false" outlineLevel="0" collapsed="false">
      <c r="A31" s="21" t="s">
        <v>143</v>
      </c>
      <c r="B31" s="24" t="n">
        <f aca="false">Assumptions!B32</f>
        <v>15000</v>
      </c>
      <c r="C31" s="24" t="n">
        <f aca="false">Assumptions!C32</f>
        <v>15000</v>
      </c>
      <c r="D31" s="24" t="n">
        <f aca="false">Assumptions!D32</f>
        <v>15000</v>
      </c>
      <c r="E31" s="22" t="n">
        <f aca="false">B31+C31+D31</f>
        <v>45000</v>
      </c>
      <c r="F31" s="38" t="n">
        <f aca="false">IF(B12=0,"-",B31/B12)</f>
        <v>0.0601546484249678</v>
      </c>
      <c r="G31" s="38" t="n">
        <f aca="false">IF(C12=0,"-",C31/C12)</f>
        <v>0.0509795269675937</v>
      </c>
      <c r="H31" s="38" t="n">
        <f aca="false">IF(D12=0,"-",D31/D12)</f>
        <v>0.0392376110014281</v>
      </c>
    </row>
    <row r="32" customFormat="false" ht="15" hidden="false" customHeight="false" outlineLevel="0" collapsed="false">
      <c r="A32" s="21" t="s">
        <v>144</v>
      </c>
      <c r="B32" s="24" t="n">
        <f aca="false">Assumptions!B33</f>
        <v>8000</v>
      </c>
      <c r="C32" s="24" t="n">
        <f aca="false">Assumptions!C33</f>
        <v>8000</v>
      </c>
      <c r="D32" s="24" t="n">
        <f aca="false">Assumptions!D33</f>
        <v>8000</v>
      </c>
      <c r="E32" s="22" t="n">
        <f aca="false">B32+C32+D32</f>
        <v>24000</v>
      </c>
      <c r="F32" s="38" t="n">
        <f aca="false">IF(B12=0,"-",B32/B12)</f>
        <v>0.0320824791599828</v>
      </c>
      <c r="G32" s="38" t="n">
        <f aca="false">IF(C12=0,"-",C32/C12)</f>
        <v>0.0271890810493833</v>
      </c>
      <c r="H32" s="38" t="n">
        <f aca="false">IF(D12=0,"-",D32/D12)</f>
        <v>0.0209267258674283</v>
      </c>
    </row>
    <row r="33" customFormat="false" ht="15" hidden="false" customHeight="false" outlineLevel="0" collapsed="false">
      <c r="A33" s="21" t="s">
        <v>145</v>
      </c>
      <c r="B33" s="24" t="n">
        <f aca="false">Assumptions!B34</f>
        <v>5000</v>
      </c>
      <c r="C33" s="24" t="n">
        <f aca="false">Assumptions!C34</f>
        <v>5000</v>
      </c>
      <c r="D33" s="24" t="n">
        <f aca="false">Assumptions!D34</f>
        <v>5000</v>
      </c>
      <c r="E33" s="22" t="n">
        <f aca="false">B33+C33+D33</f>
        <v>15000</v>
      </c>
      <c r="F33" s="38" t="n">
        <f aca="false">IF(B12=0,"-",B33/B12)</f>
        <v>0.0200515494749893</v>
      </c>
      <c r="G33" s="38" t="n">
        <f aca="false">IF(C12=0,"-",C33/C12)</f>
        <v>0.0169931756558646</v>
      </c>
      <c r="H33" s="38" t="n">
        <f aca="false">IF(D12=0,"-",D33/D12)</f>
        <v>0.0130792036671427</v>
      </c>
    </row>
    <row r="34" customFormat="false" ht="15" hidden="false" customHeight="false" outlineLevel="0" collapsed="false">
      <c r="A34" s="25" t="s">
        <v>146</v>
      </c>
      <c r="B34" s="26" t="n">
        <f aca="false">SUM(B23:B33)</f>
        <v>463000</v>
      </c>
      <c r="C34" s="26" t="n">
        <f aca="false">SUM(C23:C33)</f>
        <v>481000</v>
      </c>
      <c r="D34" s="26" t="n">
        <f aca="false">SUM(D23:D33)</f>
        <v>517000</v>
      </c>
      <c r="E34" s="26" t="n">
        <f aca="false">B34+C34+D34</f>
        <v>1461000</v>
      </c>
      <c r="F34" s="27" t="n">
        <f aca="false">IF(B12=0,"-",B34/B12)</f>
        <v>1.85677348138401</v>
      </c>
      <c r="G34" s="27" t="n">
        <f aca="false">IF(C12=0,"-",C34/C12)</f>
        <v>1.63474349809417</v>
      </c>
      <c r="H34" s="27" t="n">
        <f aca="false">IF(D12=0,"-",D34/D12)</f>
        <v>1.35238965918255</v>
      </c>
    </row>
    <row r="35" customFormat="false" ht="6" hidden="false" customHeight="true" outlineLevel="0" collapsed="false">
      <c r="A35" s="23"/>
      <c r="B35" s="23"/>
      <c r="C35" s="23"/>
      <c r="D35" s="23"/>
      <c r="E35" s="23"/>
      <c r="F35" s="23"/>
      <c r="G35" s="23"/>
      <c r="H35" s="23"/>
    </row>
    <row r="36" customFormat="false" ht="15" hidden="false" customHeight="false" outlineLevel="0" collapsed="false">
      <c r="A36" s="39" t="s">
        <v>147</v>
      </c>
      <c r="B36" s="40" t="n">
        <f aca="false">B20-B34</f>
        <v>-491682.711864407</v>
      </c>
      <c r="C36" s="40" t="n">
        <f aca="false">C20-C34</f>
        <v>-478664.237288136</v>
      </c>
      <c r="D36" s="40" t="n">
        <f aca="false">D20-D34</f>
        <v>-475693.728813559</v>
      </c>
      <c r="E36" s="40" t="n">
        <f aca="false">B36+C36+D36</f>
        <v>-1446040.6779661</v>
      </c>
      <c r="F36" s="41" t="n">
        <f aca="false">IF(B12=0,"-",B36/B12)</f>
        <v>-1.97180004458921</v>
      </c>
      <c r="G36" s="41" t="n">
        <f aca="false">IF(C12=0,"-",C36/C12)</f>
        <v>-1.62680509288355</v>
      </c>
      <c r="H36" s="41" t="n">
        <f aca="false">IF(D12=0,"-",D36/D12)</f>
        <v>-1.24433903246702</v>
      </c>
    </row>
    <row r="37" customFormat="false" ht="6" hidden="false" customHeight="true" outlineLevel="0" collapsed="false">
      <c r="A37" s="23"/>
      <c r="B37" s="23"/>
      <c r="C37" s="23"/>
      <c r="D37" s="23"/>
      <c r="E37" s="23"/>
      <c r="F37" s="23"/>
      <c r="G37" s="23"/>
      <c r="H37" s="23"/>
    </row>
    <row r="38" customFormat="false" ht="18" hidden="false" customHeight="true" outlineLevel="0" collapsed="false">
      <c r="A38" s="4" t="s">
        <v>148</v>
      </c>
      <c r="B38" s="4"/>
      <c r="C38" s="4"/>
      <c r="D38" s="4"/>
      <c r="E38" s="4"/>
      <c r="F38" s="4"/>
      <c r="G38" s="4"/>
      <c r="H38" s="4"/>
    </row>
    <row r="39" customFormat="false" ht="15" hidden="false" customHeight="false" outlineLevel="0" collapsed="false">
      <c r="A39" s="21" t="s">
        <v>149</v>
      </c>
      <c r="B39" s="24" t="n">
        <f aca="false">Assumptions!B39</f>
        <v>3500</v>
      </c>
      <c r="C39" s="24" t="n">
        <f aca="false">Assumptions!C39</f>
        <v>3500</v>
      </c>
      <c r="D39" s="24" t="n">
        <f aca="false">Assumptions!D39</f>
        <v>3500</v>
      </c>
      <c r="E39" s="22" t="n">
        <f aca="false">B39+C39+D39</f>
        <v>10500</v>
      </c>
      <c r="F39" s="38" t="n">
        <f aca="false">IF(B12=0,"-",B39/B12)</f>
        <v>0.0140360846324925</v>
      </c>
      <c r="G39" s="38" t="n">
        <f aca="false">IF(C12=0,"-",C39/C12)</f>
        <v>0.0118952229591052</v>
      </c>
      <c r="H39" s="38" t="n">
        <f aca="false">IF(D12=0,"-",D39/D12)</f>
        <v>0.00915544256699988</v>
      </c>
    </row>
    <row r="40" customFormat="false" ht="15" hidden="false" customHeight="false" outlineLevel="0" collapsed="false">
      <c r="A40" s="21" t="s">
        <v>150</v>
      </c>
      <c r="B40" s="24" t="n">
        <f aca="false">Assumptions!B38</f>
        <v>12500</v>
      </c>
      <c r="C40" s="24" t="n">
        <f aca="false">Assumptions!C38</f>
        <v>12500</v>
      </c>
      <c r="D40" s="24" t="n">
        <f aca="false">Assumptions!D38</f>
        <v>12500</v>
      </c>
      <c r="E40" s="22" t="n">
        <f aca="false">B40+C40+D40</f>
        <v>37500</v>
      </c>
      <c r="F40" s="38" t="n">
        <f aca="false">IF(B12=0,"-",B40/B12)</f>
        <v>0.0501288736874732</v>
      </c>
      <c r="G40" s="38" t="n">
        <f aca="false">IF(C12=0,"-",C40/C12)</f>
        <v>0.0424829391396614</v>
      </c>
      <c r="H40" s="38" t="n">
        <f aca="false">IF(D12=0,"-",D40/D12)</f>
        <v>0.0326980091678567</v>
      </c>
    </row>
    <row r="41" customFormat="false" ht="15" hidden="false" customHeight="false" outlineLevel="0" collapsed="false">
      <c r="A41" s="42" t="s">
        <v>151</v>
      </c>
      <c r="B41" s="43" t="n">
        <f aca="false">SUM(B39:B40)</f>
        <v>16000</v>
      </c>
      <c r="C41" s="43" t="n">
        <f aca="false">SUM(C39:C40)</f>
        <v>16000</v>
      </c>
      <c r="D41" s="43" t="n">
        <f aca="false">SUM(D39:D40)</f>
        <v>16000</v>
      </c>
      <c r="E41" s="43" t="n">
        <f aca="false">B41+C41+D41</f>
        <v>48000</v>
      </c>
      <c r="F41" s="44" t="n">
        <f aca="false">IF(B12=0,"-",B41/B12)</f>
        <v>0.0641649583199656</v>
      </c>
      <c r="G41" s="44" t="n">
        <f aca="false">IF(C12=0,"-",C41/C12)</f>
        <v>0.0543781620987666</v>
      </c>
      <c r="H41" s="44" t="n">
        <f aca="false">IF(D12=0,"-",D41/D12)</f>
        <v>0.0418534517348566</v>
      </c>
    </row>
    <row r="42" customFormat="false" ht="6" hidden="false" customHeight="true" outlineLevel="0" collapsed="false">
      <c r="A42" s="23"/>
      <c r="B42" s="23"/>
      <c r="C42" s="23"/>
      <c r="D42" s="23"/>
      <c r="E42" s="23"/>
      <c r="F42" s="23"/>
      <c r="G42" s="23"/>
      <c r="H42" s="23"/>
    </row>
    <row r="43" customFormat="false" ht="15" hidden="false" customHeight="false" outlineLevel="0" collapsed="false">
      <c r="A43" s="45" t="s">
        <v>152</v>
      </c>
      <c r="B43" s="46" t="n">
        <f aca="false">B36-B41</f>
        <v>-507682.711864407</v>
      </c>
      <c r="C43" s="46" t="n">
        <f aca="false">C36-C41</f>
        <v>-494664.237288136</v>
      </c>
      <c r="D43" s="46" t="n">
        <f aca="false">D36-D41</f>
        <v>-491693.728813559</v>
      </c>
      <c r="E43" s="46" t="n">
        <f aca="false">B43+C43+D43</f>
        <v>-1494040.6779661</v>
      </c>
      <c r="F43" s="47" t="n">
        <f aca="false">IF(B12=0,"-",B43/B12)</f>
        <v>-2.03596500290917</v>
      </c>
      <c r="G43" s="47" t="n">
        <f aca="false">IF(C12=0,"-",C43/C12)</f>
        <v>-1.68118325498231</v>
      </c>
      <c r="H43" s="47" t="n">
        <f aca="false">IF(D12=0,"-",D43/D12)</f>
        <v>-1.28619248420187</v>
      </c>
    </row>
    <row r="44" customFormat="false" ht="6" hidden="false" customHeight="true" outlineLevel="0" collapsed="false">
      <c r="A44" s="23"/>
      <c r="B44" s="23"/>
      <c r="C44" s="23"/>
      <c r="D44" s="23"/>
      <c r="E44" s="23"/>
      <c r="F44" s="23"/>
      <c r="G44" s="23"/>
      <c r="H44" s="23"/>
    </row>
    <row r="45" customFormat="false" ht="23.85" hidden="false" customHeight="false" outlineLevel="0" collapsed="false">
      <c r="A45" s="48" t="s">
        <v>153</v>
      </c>
      <c r="B45" s="49" t="n">
        <f aca="false">0</f>
        <v>0</v>
      </c>
      <c r="C45" s="49" t="n">
        <f aca="false">0</f>
        <v>0</v>
      </c>
      <c r="D45" s="49" t="n">
        <f aca="false">0</f>
        <v>0</v>
      </c>
      <c r="E45" s="50" t="n">
        <f aca="false">B45+C45+D45</f>
        <v>0</v>
      </c>
      <c r="F45" s="51" t="s">
        <v>154</v>
      </c>
      <c r="G45" s="51" t="s">
        <v>154</v>
      </c>
      <c r="H45" s="51" t="s">
        <v>154</v>
      </c>
    </row>
    <row r="46" customFormat="false" ht="6" hidden="false" customHeight="true" outlineLevel="0" collapsed="false">
      <c r="A46" s="23"/>
      <c r="B46" s="23"/>
      <c r="C46" s="23"/>
      <c r="D46" s="23"/>
      <c r="E46" s="23"/>
      <c r="F46" s="23"/>
      <c r="G46" s="23"/>
      <c r="H46" s="23"/>
    </row>
    <row r="47" customFormat="false" ht="25.5" hidden="false" customHeight="true" outlineLevel="0" collapsed="false">
      <c r="A47" s="52" t="s">
        <v>155</v>
      </c>
      <c r="B47" s="53" t="n">
        <f aca="false">B43-B45</f>
        <v>-507682.711864407</v>
      </c>
      <c r="C47" s="53" t="n">
        <f aca="false">C43-C45</f>
        <v>-494664.237288136</v>
      </c>
      <c r="D47" s="53" t="n">
        <f aca="false">D43-D45</f>
        <v>-491693.728813559</v>
      </c>
      <c r="E47" s="53" t="n">
        <f aca="false">B47+C47+D47</f>
        <v>-1494040.6779661</v>
      </c>
      <c r="F47" s="37" t="n">
        <f aca="false">IF(B12=0,"-",B47/B12)</f>
        <v>-2.03596500290917</v>
      </c>
      <c r="G47" s="37" t="n">
        <f aca="false">IF(C12=0,"-",C47/C12)</f>
        <v>-1.68118325498231</v>
      </c>
      <c r="H47" s="37" t="n">
        <f aca="false">IF(D12=0,"-",D47/D12)</f>
        <v>-1.28619248420187</v>
      </c>
    </row>
    <row r="48" customFormat="false" ht="6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</row>
    <row r="49" customFormat="false" ht="18" hidden="false" customHeight="true" outlineLevel="0" collapsed="false">
      <c r="A49" s="4" t="s">
        <v>156</v>
      </c>
      <c r="B49" s="4"/>
      <c r="C49" s="4"/>
      <c r="D49" s="4"/>
      <c r="E49" s="4"/>
      <c r="F49" s="4"/>
      <c r="G49" s="4"/>
      <c r="H49" s="4"/>
    </row>
    <row r="50" customFormat="false" ht="15" hidden="false" customHeight="true" outlineLevel="0" collapsed="false">
      <c r="A50" s="5" t="s">
        <v>157</v>
      </c>
      <c r="B50" s="54" t="n">
        <f aca="false">IF(B12=0,"-",B20/B12)</f>
        <v>-0.115026563205203</v>
      </c>
      <c r="C50" s="54" t="n">
        <f aca="false">IF(C12=0,"-",C20/C12)</f>
        <v>0.00793840521062617</v>
      </c>
      <c r="D50" s="54" t="n">
        <f aca="false">IF(D12=0,"-",D20/D12)</f>
        <v>0.108050626715537</v>
      </c>
      <c r="E50" s="55" t="s">
        <v>158</v>
      </c>
      <c r="F50" s="55"/>
      <c r="G50" s="55"/>
      <c r="H50" s="55"/>
    </row>
    <row r="51" customFormat="false" ht="15" hidden="false" customHeight="true" outlineLevel="0" collapsed="false">
      <c r="A51" s="5" t="s">
        <v>159</v>
      </c>
      <c r="B51" s="54" t="n">
        <f aca="false">IF(B12=0,"-",B36/B12)</f>
        <v>-1.97180004458921</v>
      </c>
      <c r="C51" s="54" t="n">
        <f aca="false">IF(C12=0,"-",C36/C12)</f>
        <v>-1.62680509288355</v>
      </c>
      <c r="D51" s="54" t="n">
        <f aca="false">IF(D12=0,"-",D36/D12)</f>
        <v>-1.24433903246702</v>
      </c>
      <c r="E51" s="55" t="s">
        <v>160</v>
      </c>
      <c r="F51" s="55"/>
      <c r="G51" s="55"/>
      <c r="H51" s="55"/>
    </row>
    <row r="52" customFormat="false" ht="15" hidden="false" customHeight="true" outlineLevel="0" collapsed="false">
      <c r="A52" s="5" t="s">
        <v>161</v>
      </c>
      <c r="B52" s="54" t="n">
        <f aca="false">IF(B12=0,"-",B47/B12)</f>
        <v>-2.03596500290917</v>
      </c>
      <c r="C52" s="54" t="n">
        <f aca="false">IF(C12=0,"-",C47/C12)</f>
        <v>-1.68118325498231</v>
      </c>
      <c r="D52" s="54" t="n">
        <f aca="false">IF(D12=0,"-",D47/D12)</f>
        <v>-1.28619248420187</v>
      </c>
      <c r="E52" s="55" t="s">
        <v>162</v>
      </c>
      <c r="F52" s="55"/>
      <c r="G52" s="55"/>
      <c r="H52" s="55"/>
    </row>
    <row r="53" customFormat="false" ht="15" hidden="false" customHeight="true" outlineLevel="0" collapsed="false">
      <c r="A53" s="5" t="s">
        <v>163</v>
      </c>
      <c r="B53" s="20" t="n">
        <f aca="false">IF(B5=0,"-",B12/B5)</f>
        <v>53.2814718238447</v>
      </c>
      <c r="C53" s="20" t="n">
        <f aca="false">IF(C5=0,"-",C12/C5)</f>
        <v>61.2991172316384</v>
      </c>
      <c r="D53" s="20" t="n">
        <f aca="false">IF(D5=0,"-",D12/D5)</f>
        <v>63.927470098067</v>
      </c>
      <c r="E53" s="55" t="s">
        <v>164</v>
      </c>
      <c r="F53" s="55"/>
      <c r="G53" s="55"/>
      <c r="H53" s="55"/>
    </row>
    <row r="54" customFormat="false" ht="15" hidden="false" customHeight="true" outlineLevel="0" collapsed="false">
      <c r="A54" s="5" t="s">
        <v>165</v>
      </c>
      <c r="B54" s="20" t="n">
        <f aca="false">IF(B5=0,"-",(B12-B18)/B5)</f>
        <v>-6.1287845864117</v>
      </c>
      <c r="C54" s="20" t="n">
        <f aca="false">IF(C5=0,"-",(C12-C18)/C5)</f>
        <v>0.486617231638423</v>
      </c>
      <c r="D54" s="20" t="n">
        <f aca="false">IF(D5=0,"-",(D12-D18)/D5)</f>
        <v>6.9074032084349</v>
      </c>
      <c r="E54" s="55" t="s">
        <v>166</v>
      </c>
      <c r="F54" s="55"/>
      <c r="G54" s="55"/>
      <c r="H54" s="55"/>
    </row>
    <row r="55" customFormat="false" ht="15" hidden="false" customHeight="true" outlineLevel="0" collapsed="false">
      <c r="A55" s="5" t="s">
        <v>167</v>
      </c>
      <c r="B55" s="20" t="n">
        <f aca="false">B34+B39+B40</f>
        <v>479000</v>
      </c>
      <c r="C55" s="20" t="n">
        <f aca="false">C34+C39+C40</f>
        <v>497000</v>
      </c>
      <c r="D55" s="20" t="n">
        <f aca="false">D34+D39+D40</f>
        <v>533000</v>
      </c>
      <c r="E55" s="55" t="s">
        <v>168</v>
      </c>
      <c r="F55" s="55"/>
      <c r="G55" s="55"/>
      <c r="H55" s="55"/>
    </row>
    <row r="56" customFormat="false" ht="15" hidden="false" customHeight="true" outlineLevel="0" collapsed="false">
      <c r="A56" s="5" t="s">
        <v>169</v>
      </c>
      <c r="B56" s="18" t="n">
        <f aca="false">IFERROR(B34/Assumptions!B7*(1/Assumptions!B8/(1+Assumptions!B36))*(Assumptions!B8/(1+Assumptions!B36)-(Assumptions!B19+Assumptions!B20))/Assumptions!B7,"-")</f>
        <v>-6146.92883058295</v>
      </c>
      <c r="C56" s="18" t="n">
        <f aca="false">IFERROR(C34/((C7/C5)-(Assumptions!C19+Assumptions!C20)),"-")</f>
        <v>-14282.3351786613</v>
      </c>
      <c r="D56" s="18" t="n">
        <f aca="false">IFERROR(D34/((D7/D5)-(Assumptions!D19+Assumptions!D20)),"-")</f>
        <v>-16519.3609531546</v>
      </c>
      <c r="E56" s="55" t="s">
        <v>170</v>
      </c>
      <c r="F56" s="55"/>
      <c r="G56" s="55"/>
      <c r="H56" s="55"/>
    </row>
  </sheetData>
  <mergeCells count="14">
    <mergeCell ref="A1:H1"/>
    <mergeCell ref="A2:H2"/>
    <mergeCell ref="A4:H4"/>
    <mergeCell ref="A14:H14"/>
    <mergeCell ref="A22:H22"/>
    <mergeCell ref="A38:H38"/>
    <mergeCell ref="A49:H49"/>
    <mergeCell ref="E50:H50"/>
    <mergeCell ref="E51:H51"/>
    <mergeCell ref="E52:H52"/>
    <mergeCell ref="E53:H53"/>
    <mergeCell ref="E54:H54"/>
    <mergeCell ref="E55:H55"/>
    <mergeCell ref="E56:H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6"/>
    <col collapsed="false" customWidth="true" hidden="false" outlineLevel="0" max="5" min="5" style="0" width="18"/>
  </cols>
  <sheetData>
    <row r="1" customFormat="false" ht="16.15" hidden="false" customHeight="true" outlineLevel="0" collapsed="false">
      <c r="A1" s="56" t="s">
        <v>171</v>
      </c>
      <c r="B1" s="56"/>
      <c r="C1" s="56"/>
      <c r="D1" s="56"/>
      <c r="E1" s="56"/>
    </row>
    <row r="2" customFormat="false" ht="15" hidden="false" customHeight="true" outlineLevel="0" collapsed="false">
      <c r="A2" s="2" t="s">
        <v>172</v>
      </c>
      <c r="B2" s="2"/>
      <c r="C2" s="2"/>
      <c r="D2" s="2"/>
      <c r="E2" s="2"/>
    </row>
    <row r="3" customFormat="false" ht="15" hidden="false" customHeight="false" outlineLevel="0" collapsed="false">
      <c r="A3" s="3" t="s">
        <v>173</v>
      </c>
      <c r="B3" s="3" t="s">
        <v>3</v>
      </c>
      <c r="C3" s="3" t="s">
        <v>4</v>
      </c>
      <c r="D3" s="3" t="s">
        <v>5</v>
      </c>
      <c r="E3" s="3" t="s">
        <v>115</v>
      </c>
    </row>
    <row r="4" customFormat="false" ht="15" hidden="false" customHeight="false" outlineLevel="0" collapsed="false">
      <c r="A4" s="21" t="s">
        <v>174</v>
      </c>
      <c r="B4" s="24" t="n">
        <f aca="false">'P&amp;L - Q1 FY2026'!B12</f>
        <v>249357.288135593</v>
      </c>
      <c r="C4" s="24" t="n">
        <f aca="false">'P&amp;L - Q1 FY2026'!C12</f>
        <v>294235.762711864</v>
      </c>
      <c r="D4" s="24" t="n">
        <f aca="false">'P&amp;L - Q1 FY2026'!D12</f>
        <v>382286.271186441</v>
      </c>
      <c r="E4" s="57" t="n">
        <f aca="false">B4+C4+D4</f>
        <v>925879.322033898</v>
      </c>
    </row>
    <row r="5" customFormat="false" ht="15" hidden="false" customHeight="false" outlineLevel="0" collapsed="false">
      <c r="A5" s="28" t="s">
        <v>175</v>
      </c>
      <c r="B5" s="31" t="n">
        <f aca="false">'P&amp;L - Q1 FY2026'!B18</f>
        <v>278040</v>
      </c>
      <c r="C5" s="31" t="n">
        <f aca="false">'P&amp;L - Q1 FY2026'!C18</f>
        <v>291900</v>
      </c>
      <c r="D5" s="31" t="n">
        <f aca="false">'P&amp;L - Q1 FY2026'!D18</f>
        <v>340980</v>
      </c>
      <c r="E5" s="58" t="n">
        <f aca="false">B5+C5+D5</f>
        <v>910920</v>
      </c>
    </row>
    <row r="6" customFormat="false" ht="15" hidden="false" customHeight="false" outlineLevel="0" collapsed="false">
      <c r="A6" s="59" t="s">
        <v>176</v>
      </c>
      <c r="B6" s="60" t="n">
        <f aca="false">'P&amp;L - Q1 FY2026'!B20</f>
        <v>-28682.7118644068</v>
      </c>
      <c r="C6" s="60" t="n">
        <f aca="false">'P&amp;L - Q1 FY2026'!C20</f>
        <v>2335.76271186443</v>
      </c>
      <c r="D6" s="60" t="n">
        <f aca="false">'P&amp;L - Q1 FY2026'!D20</f>
        <v>41306.2711864407</v>
      </c>
      <c r="E6" s="61" t="n">
        <f aca="false">B6+C6+D6</f>
        <v>14959.3220338984</v>
      </c>
    </row>
    <row r="7" customFormat="false" ht="15" hidden="false" customHeight="false" outlineLevel="0" collapsed="false">
      <c r="A7" s="28" t="s">
        <v>177</v>
      </c>
      <c r="B7" s="31" t="n">
        <f aca="false">'P&amp;L - Q1 FY2026'!B34</f>
        <v>463000</v>
      </c>
      <c r="C7" s="31" t="n">
        <f aca="false">'P&amp;L - Q1 FY2026'!C34</f>
        <v>481000</v>
      </c>
      <c r="D7" s="31" t="n">
        <f aca="false">'P&amp;L - Q1 FY2026'!D34</f>
        <v>517000</v>
      </c>
      <c r="E7" s="58" t="n">
        <f aca="false">B7+C7+D7</f>
        <v>1461000</v>
      </c>
    </row>
    <row r="8" customFormat="false" ht="15" hidden="false" customHeight="false" outlineLevel="0" collapsed="false">
      <c r="A8" s="62" t="s">
        <v>178</v>
      </c>
      <c r="B8" s="63" t="n">
        <f aca="false">'P&amp;L - Q1 FY2026'!B36</f>
        <v>-491682.711864407</v>
      </c>
      <c r="C8" s="63" t="n">
        <f aca="false">'P&amp;L - Q1 FY2026'!C36</f>
        <v>-478664.237288136</v>
      </c>
      <c r="D8" s="63" t="n">
        <f aca="false">'P&amp;L - Q1 FY2026'!D36</f>
        <v>-475693.728813559</v>
      </c>
      <c r="E8" s="64" t="n">
        <f aca="false">B8+C8+D8</f>
        <v>-1446040.6779661</v>
      </c>
    </row>
    <row r="9" customFormat="false" ht="15" hidden="false" customHeight="false" outlineLevel="0" collapsed="false">
      <c r="A9" s="28" t="s">
        <v>179</v>
      </c>
      <c r="B9" s="31" t="n">
        <f aca="false">'P&amp;L - Q1 FY2026'!B41</f>
        <v>16000</v>
      </c>
      <c r="C9" s="31" t="n">
        <f aca="false">'P&amp;L - Q1 FY2026'!C41</f>
        <v>16000</v>
      </c>
      <c r="D9" s="31" t="n">
        <f aca="false">'P&amp;L - Q1 FY2026'!D41</f>
        <v>16000</v>
      </c>
      <c r="E9" s="58" t="n">
        <f aca="false">B9+C9+D9</f>
        <v>48000</v>
      </c>
    </row>
    <row r="10" customFormat="false" ht="15" hidden="false" customHeight="false" outlineLevel="0" collapsed="false">
      <c r="A10" s="5" t="s">
        <v>180</v>
      </c>
      <c r="B10" s="65" t="n">
        <f aca="false">'P&amp;L - Q1 FY2026'!B47</f>
        <v>-507682.711864407</v>
      </c>
      <c r="C10" s="65" t="n">
        <f aca="false">'P&amp;L - Q1 FY2026'!C47</f>
        <v>-494664.237288136</v>
      </c>
      <c r="D10" s="65" t="n">
        <f aca="false">'P&amp;L - Q1 FY2026'!D47</f>
        <v>-491693.728813559</v>
      </c>
      <c r="E10" s="66" t="n">
        <f aca="false">B10+C10+D10</f>
        <v>-1494040.6779661</v>
      </c>
    </row>
    <row r="12" customFormat="false" ht="15" hidden="false" customHeight="true" outlineLevel="0" collapsed="false">
      <c r="A12" s="4" t="s">
        <v>181</v>
      </c>
      <c r="B12" s="4"/>
      <c r="C12" s="4"/>
      <c r="D12" s="4"/>
      <c r="E12" s="4"/>
    </row>
    <row r="13" customFormat="false" ht="15" hidden="false" customHeight="false" outlineLevel="0" collapsed="false">
      <c r="A13" s="5" t="s">
        <v>182</v>
      </c>
      <c r="B13" s="67" t="s">
        <v>154</v>
      </c>
      <c r="C13" s="20" t="n">
        <f aca="false">'P&amp;L - Q1 FY2026'!C12-'P&amp;L - Q1 FY2026'!B12</f>
        <v>44878.4745762712</v>
      </c>
      <c r="D13" s="20" t="n">
        <f aca="false">'P&amp;L - Q1 FY2026'!D12-'P&amp;L - Q1 FY2026'!C12</f>
        <v>88050.5084745763</v>
      </c>
      <c r="E13" s="66" t="n">
        <f aca="false">'P&amp;L - Q1 FY2026'!D12-'P&amp;L - Q1 FY2026'!B12</f>
        <v>132928.983050847</v>
      </c>
    </row>
    <row r="14" customFormat="false" ht="15" hidden="false" customHeight="false" outlineLevel="0" collapsed="false">
      <c r="A14" s="5" t="s">
        <v>183</v>
      </c>
      <c r="B14" s="67" t="s">
        <v>154</v>
      </c>
      <c r="C14" s="20" t="n">
        <f aca="false">'P&amp;L - Q1 FY2026'!C20-'P&amp;L - Q1 FY2026'!B20</f>
        <v>31018.4745762712</v>
      </c>
      <c r="D14" s="20" t="n">
        <f aca="false">'P&amp;L - Q1 FY2026'!D20-'P&amp;L - Q1 FY2026'!C20</f>
        <v>38970.5084745763</v>
      </c>
      <c r="E14" s="66" t="n">
        <f aca="false">'P&amp;L - Q1 FY2026'!D20-'P&amp;L - Q1 FY2026'!B20</f>
        <v>69988.9830508475</v>
      </c>
    </row>
    <row r="15" customFormat="false" ht="15" hidden="false" customHeight="false" outlineLevel="0" collapsed="false">
      <c r="A15" s="5" t="s">
        <v>184</v>
      </c>
      <c r="B15" s="67" t="s">
        <v>154</v>
      </c>
      <c r="C15" s="20" t="n">
        <f aca="false">'P&amp;L - Q1 FY2026'!C36-'P&amp;L - Q1 FY2026'!B36</f>
        <v>13018.4745762712</v>
      </c>
      <c r="D15" s="20" t="n">
        <f aca="false">'P&amp;L - Q1 FY2026'!D36-'P&amp;L - Q1 FY2026'!C36</f>
        <v>2970.50847457629</v>
      </c>
      <c r="E15" s="66" t="n">
        <f aca="false">'P&amp;L - Q1 FY2026'!D36-'P&amp;L - Q1 FY2026'!B36</f>
        <v>15988.9830508475</v>
      </c>
    </row>
    <row r="16" customFormat="false" ht="15" hidden="false" customHeight="false" outlineLevel="0" collapsed="false">
      <c r="A16" s="5" t="s">
        <v>185</v>
      </c>
      <c r="B16" s="67" t="s">
        <v>154</v>
      </c>
      <c r="C16" s="20" t="n">
        <f aca="false">'P&amp;L - Q1 FY2026'!C47-'P&amp;L - Q1 FY2026'!B47</f>
        <v>13018.4745762712</v>
      </c>
      <c r="D16" s="20" t="n">
        <f aca="false">'P&amp;L - Q1 FY2026'!D47-'P&amp;L - Q1 FY2026'!C47</f>
        <v>2970.50847457629</v>
      </c>
      <c r="E16" s="66" t="n">
        <f aca="false">'P&amp;L - Q1 FY2026'!D47-'P&amp;L - Q1 FY2026'!B47</f>
        <v>15988.9830508475</v>
      </c>
    </row>
  </sheetData>
  <mergeCells count="3">
    <mergeCell ref="A1:E1"/>
    <mergeCell ref="A2:E2"/>
    <mergeCell ref="A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2026-03-17T14:52:21Z</dcterms:created>
  <dc:creator>openpyxl</dc:creator>
  <dc:description/>
  <dc:language>en-US</dc:language>
  <cp:lastModifiedBy/>
  <dcterms:modified xsi:type="dcterms:W3CDTF">2026-03-17T14:52:21Z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