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GitHub\inakm.github.io\myprojects\GatiGo\BvsA\"/>
    </mc:Choice>
  </mc:AlternateContent>
  <bookViews>
    <workbookView xWindow="0" yWindow="450" windowWidth="28800" windowHeight="13860" tabRatio="500" activeTab="2"/>
  </bookViews>
  <sheets>
    <sheet name="Actuals Data" sheetId="1" r:id="rId1"/>
    <sheet name="Budget Data" sheetId="2" r:id="rId2"/>
    <sheet name="📊 Dashboard" sheetId="3" r:id="rId3"/>
    <sheet name="Variance Engine" sheetId="4" r:id="rId4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2" i="4" l="1"/>
  <c r="K22" i="4"/>
  <c r="J22" i="4"/>
  <c r="I22" i="4"/>
  <c r="H22" i="4"/>
  <c r="G22" i="4"/>
  <c r="F22" i="4"/>
  <c r="D22" i="4"/>
  <c r="C22" i="4"/>
  <c r="B22" i="4"/>
  <c r="L21" i="4"/>
  <c r="K21" i="4"/>
  <c r="J21" i="4"/>
  <c r="H21" i="4"/>
  <c r="G21" i="4"/>
  <c r="F21" i="4"/>
  <c r="D21" i="4"/>
  <c r="C21" i="4"/>
  <c r="B21" i="4"/>
  <c r="L20" i="4"/>
  <c r="K20" i="4"/>
  <c r="J20" i="4"/>
  <c r="H20" i="4"/>
  <c r="G20" i="4"/>
  <c r="F20" i="4"/>
  <c r="D20" i="4"/>
  <c r="C20" i="4"/>
  <c r="B20" i="4"/>
  <c r="L19" i="4"/>
  <c r="K19" i="4"/>
  <c r="J19" i="4"/>
  <c r="H19" i="4"/>
  <c r="G19" i="4"/>
  <c r="F19" i="4"/>
  <c r="D19" i="4"/>
  <c r="C19" i="4"/>
  <c r="B19" i="4"/>
  <c r="L18" i="4"/>
  <c r="K18" i="4"/>
  <c r="J18" i="4"/>
  <c r="H18" i="4"/>
  <c r="G18" i="4"/>
  <c r="F18" i="4"/>
  <c r="D18" i="4"/>
  <c r="C18" i="4"/>
  <c r="B18" i="4"/>
  <c r="L17" i="4"/>
  <c r="K17" i="4"/>
  <c r="J17" i="4"/>
  <c r="H17" i="4"/>
  <c r="G17" i="4"/>
  <c r="F17" i="4"/>
  <c r="D17" i="4"/>
  <c r="C17" i="4"/>
  <c r="B17" i="4"/>
  <c r="L16" i="4"/>
  <c r="K16" i="4"/>
  <c r="J16" i="4"/>
  <c r="H16" i="4"/>
  <c r="G16" i="4"/>
  <c r="F16" i="4"/>
  <c r="D16" i="4"/>
  <c r="C16" i="4"/>
  <c r="B16" i="4"/>
  <c r="M13" i="4"/>
  <c r="L13" i="4"/>
  <c r="K13" i="4"/>
  <c r="J13" i="4"/>
  <c r="D20" i="3" s="1"/>
  <c r="E20" i="3" s="1"/>
  <c r="H13" i="4"/>
  <c r="G13" i="4"/>
  <c r="F13" i="4"/>
  <c r="E13" i="4"/>
  <c r="D13" i="4"/>
  <c r="C13" i="4"/>
  <c r="B13" i="4"/>
  <c r="L12" i="4"/>
  <c r="K12" i="4"/>
  <c r="J12" i="4"/>
  <c r="I12" i="4"/>
  <c r="H12" i="4"/>
  <c r="G12" i="4"/>
  <c r="F12" i="4"/>
  <c r="D12" i="4"/>
  <c r="C12" i="4"/>
  <c r="B12" i="4"/>
  <c r="M11" i="4"/>
  <c r="L11" i="4"/>
  <c r="K11" i="4"/>
  <c r="J11" i="4"/>
  <c r="D18" i="3" s="1"/>
  <c r="H11" i="4"/>
  <c r="G11" i="4"/>
  <c r="F11" i="4"/>
  <c r="E11" i="4"/>
  <c r="D11" i="4"/>
  <c r="C11" i="4"/>
  <c r="B11" i="4"/>
  <c r="L10" i="4"/>
  <c r="G10" i="4"/>
  <c r="D10" i="4"/>
  <c r="M9" i="4"/>
  <c r="L9" i="4"/>
  <c r="K9" i="4"/>
  <c r="J9" i="4"/>
  <c r="H9" i="4"/>
  <c r="G9" i="4"/>
  <c r="F9" i="4"/>
  <c r="E9" i="4"/>
  <c r="D9" i="4"/>
  <c r="C9" i="4"/>
  <c r="B9" i="4"/>
  <c r="L8" i="4"/>
  <c r="N16" i="3" s="1"/>
  <c r="O16" i="3" s="1"/>
  <c r="K8" i="4"/>
  <c r="J8" i="4"/>
  <c r="I8" i="4"/>
  <c r="H8" i="4"/>
  <c r="G8" i="4"/>
  <c r="F8" i="4"/>
  <c r="D8" i="4"/>
  <c r="C8" i="4"/>
  <c r="B8" i="4"/>
  <c r="L7" i="4"/>
  <c r="K7" i="4"/>
  <c r="I15" i="3" s="1"/>
  <c r="J7" i="4"/>
  <c r="D15" i="3" s="1"/>
  <c r="E15" i="3" s="1"/>
  <c r="H7" i="4"/>
  <c r="G7" i="4"/>
  <c r="F7" i="4"/>
  <c r="D7" i="4"/>
  <c r="C7" i="4"/>
  <c r="B7" i="4"/>
  <c r="L6" i="4"/>
  <c r="N14" i="3" s="1"/>
  <c r="K6" i="4"/>
  <c r="J6" i="4"/>
  <c r="H6" i="4"/>
  <c r="G6" i="4"/>
  <c r="F6" i="4"/>
  <c r="D6" i="4"/>
  <c r="C6" i="4"/>
  <c r="B6" i="4"/>
  <c r="L5" i="4"/>
  <c r="K5" i="4"/>
  <c r="I13" i="3" s="1"/>
  <c r="J5" i="4"/>
  <c r="D13" i="3" s="1"/>
  <c r="E13" i="3" s="1"/>
  <c r="H5" i="4"/>
  <c r="G5" i="4"/>
  <c r="F5" i="4"/>
  <c r="D5" i="4"/>
  <c r="C5" i="4"/>
  <c r="B5" i="4"/>
  <c r="F4" i="4"/>
  <c r="H38" i="3"/>
  <c r="E37" i="3"/>
  <c r="O24" i="3"/>
  <c r="M24" i="3"/>
  <c r="L24" i="3"/>
  <c r="N24" i="3" s="1"/>
  <c r="H24" i="3"/>
  <c r="I24" i="3" s="1"/>
  <c r="J24" i="3" s="1"/>
  <c r="G24" i="3"/>
  <c r="C24" i="3"/>
  <c r="B24" i="3"/>
  <c r="D24" i="3" s="1"/>
  <c r="E24" i="3" s="1"/>
  <c r="M23" i="3"/>
  <c r="N23" i="3" s="1"/>
  <c r="O23" i="3" s="1"/>
  <c r="L23" i="3"/>
  <c r="H23" i="3"/>
  <c r="G23" i="3"/>
  <c r="I23" i="3" s="1"/>
  <c r="J23" i="3" s="1"/>
  <c r="C23" i="3"/>
  <c r="D23" i="3" s="1"/>
  <c r="E23" i="3" s="1"/>
  <c r="B23" i="3"/>
  <c r="L22" i="3"/>
  <c r="H22" i="3"/>
  <c r="O20" i="3"/>
  <c r="N20" i="3"/>
  <c r="M20" i="3"/>
  <c r="L20" i="3"/>
  <c r="I20" i="3"/>
  <c r="J20" i="3" s="1"/>
  <c r="H20" i="3"/>
  <c r="G20" i="3"/>
  <c r="C20" i="3"/>
  <c r="B20" i="3"/>
  <c r="N19" i="3"/>
  <c r="O19" i="3" s="1"/>
  <c r="M19" i="3"/>
  <c r="L19" i="3"/>
  <c r="J19" i="3"/>
  <c r="I19" i="3"/>
  <c r="H19" i="3"/>
  <c r="G19" i="3"/>
  <c r="D19" i="3"/>
  <c r="E19" i="3" s="1"/>
  <c r="C19" i="3"/>
  <c r="B19" i="3"/>
  <c r="O18" i="3"/>
  <c r="N18" i="3"/>
  <c r="M18" i="3"/>
  <c r="L18" i="3"/>
  <c r="I18" i="3"/>
  <c r="J18" i="3" s="1"/>
  <c r="H18" i="3"/>
  <c r="G18" i="3"/>
  <c r="E18" i="3"/>
  <c r="C18" i="3"/>
  <c r="B18" i="3"/>
  <c r="N17" i="3"/>
  <c r="M16" i="3"/>
  <c r="L16" i="3"/>
  <c r="I16" i="3"/>
  <c r="J16" i="3" s="1"/>
  <c r="H16" i="3"/>
  <c r="G16" i="3"/>
  <c r="E16" i="3"/>
  <c r="D16" i="3"/>
  <c r="C16" i="3"/>
  <c r="B16" i="3"/>
  <c r="N15" i="3"/>
  <c r="O15" i="3" s="1"/>
  <c r="M15" i="3"/>
  <c r="L15" i="3"/>
  <c r="J15" i="3"/>
  <c r="H15" i="3"/>
  <c r="G15" i="3"/>
  <c r="C15" i="3"/>
  <c r="B15" i="3"/>
  <c r="O14" i="3"/>
  <c r="M14" i="3"/>
  <c r="L14" i="3"/>
  <c r="I14" i="3"/>
  <c r="J14" i="3" s="1"/>
  <c r="H14" i="3"/>
  <c r="G14" i="3"/>
  <c r="E14" i="3"/>
  <c r="D14" i="3"/>
  <c r="C14" i="3"/>
  <c r="B14" i="3"/>
  <c r="N13" i="3"/>
  <c r="O13" i="3" s="1"/>
  <c r="M13" i="3"/>
  <c r="L13" i="3"/>
  <c r="J13" i="3"/>
  <c r="H13" i="3"/>
  <c r="G13" i="3"/>
  <c r="C13" i="3"/>
  <c r="B13" i="3"/>
  <c r="C12" i="3"/>
  <c r="E33" i="2"/>
  <c r="D33" i="2"/>
  <c r="C33" i="2"/>
  <c r="B33" i="2"/>
  <c r="E32" i="2"/>
  <c r="E31" i="2"/>
  <c r="D29" i="2"/>
  <c r="H15" i="4" s="1"/>
  <c r="C29" i="2"/>
  <c r="G15" i="4" s="1"/>
  <c r="B29" i="2"/>
  <c r="F15" i="4" s="1"/>
  <c r="E28" i="2"/>
  <c r="E27" i="2"/>
  <c r="E26" i="2"/>
  <c r="E25" i="2"/>
  <c r="E24" i="2"/>
  <c r="I21" i="4" s="1"/>
  <c r="E23" i="2"/>
  <c r="I20" i="4" s="1"/>
  <c r="E22" i="2"/>
  <c r="E21" i="2"/>
  <c r="I19" i="4" s="1"/>
  <c r="E20" i="2"/>
  <c r="I18" i="4" s="1"/>
  <c r="E19" i="2"/>
  <c r="I17" i="4" s="1"/>
  <c r="E18" i="2"/>
  <c r="I16" i="4" s="1"/>
  <c r="D15" i="2"/>
  <c r="M17" i="3" s="1"/>
  <c r="C15" i="2"/>
  <c r="H17" i="3" s="1"/>
  <c r="B15" i="2"/>
  <c r="E14" i="2"/>
  <c r="I13" i="4" s="1"/>
  <c r="E13" i="2"/>
  <c r="E12" i="2"/>
  <c r="I11" i="4" s="1"/>
  <c r="D10" i="2"/>
  <c r="M12" i="3" s="1"/>
  <c r="C10" i="2"/>
  <c r="H39" i="3" s="1"/>
  <c r="B10" i="2"/>
  <c r="E9" i="2"/>
  <c r="I9" i="4" s="1"/>
  <c r="E8" i="2"/>
  <c r="E7" i="2"/>
  <c r="I7" i="4" s="1"/>
  <c r="E6" i="2"/>
  <c r="I6" i="4" s="1"/>
  <c r="E5" i="2"/>
  <c r="I5" i="4" s="1"/>
  <c r="D33" i="1"/>
  <c r="C33" i="1"/>
  <c r="E33" i="1" s="1"/>
  <c r="B33" i="1"/>
  <c r="E32" i="1"/>
  <c r="E31" i="1"/>
  <c r="D29" i="1"/>
  <c r="L15" i="4" s="1"/>
  <c r="N22" i="3" s="1"/>
  <c r="C29" i="1"/>
  <c r="G22" i="3" s="1"/>
  <c r="B29" i="1"/>
  <c r="B22" i="3" s="1"/>
  <c r="E28" i="1"/>
  <c r="E27" i="1"/>
  <c r="E26" i="1"/>
  <c r="E25" i="1"/>
  <c r="M22" i="4" s="1"/>
  <c r="E24" i="1"/>
  <c r="M21" i="4" s="1"/>
  <c r="E23" i="1"/>
  <c r="M20" i="4" s="1"/>
  <c r="E22" i="1"/>
  <c r="E21" i="1"/>
  <c r="E19" i="4" s="1"/>
  <c r="E20" i="1"/>
  <c r="M18" i="4" s="1"/>
  <c r="E19" i="1"/>
  <c r="E18" i="1"/>
  <c r="M16" i="4" s="1"/>
  <c r="D15" i="1"/>
  <c r="L17" i="3" s="1"/>
  <c r="C15" i="1"/>
  <c r="B15" i="1"/>
  <c r="B17" i="3" s="1"/>
  <c r="E14" i="1"/>
  <c r="E13" i="1"/>
  <c r="M12" i="4" s="1"/>
  <c r="E12" i="1"/>
  <c r="D10" i="1"/>
  <c r="L4" i="4" s="1"/>
  <c r="N12" i="3" s="1"/>
  <c r="O12" i="3" s="1"/>
  <c r="C10" i="1"/>
  <c r="G12" i="3" s="1"/>
  <c r="B10" i="1"/>
  <c r="E9" i="1"/>
  <c r="E8" i="1"/>
  <c r="M8" i="4" s="1"/>
  <c r="E7" i="1"/>
  <c r="E7" i="4" s="1"/>
  <c r="E6" i="1"/>
  <c r="M6" i="4" s="1"/>
  <c r="E5" i="1"/>
  <c r="E5" i="4" s="1"/>
  <c r="B16" i="1" l="1"/>
  <c r="E10" i="1"/>
  <c r="J4" i="4"/>
  <c r="D12" i="3" s="1"/>
  <c r="E12" i="3" s="1"/>
  <c r="B4" i="4"/>
  <c r="B12" i="3"/>
  <c r="G38" i="3"/>
  <c r="F10" i="4"/>
  <c r="E15" i="2"/>
  <c r="B16" i="2"/>
  <c r="C17" i="3"/>
  <c r="K10" i="4"/>
  <c r="I17" i="3" s="1"/>
  <c r="J17" i="3" s="1"/>
  <c r="C10" i="4"/>
  <c r="G17" i="3"/>
  <c r="C16" i="1"/>
  <c r="E15" i="1"/>
  <c r="O17" i="3"/>
  <c r="E17" i="4"/>
  <c r="M17" i="4"/>
  <c r="H12" i="3"/>
  <c r="B15" i="4"/>
  <c r="G4" i="4"/>
  <c r="C15" i="4"/>
  <c r="K15" i="4"/>
  <c r="I22" i="3" s="1"/>
  <c r="J22" i="3" s="1"/>
  <c r="E10" i="2"/>
  <c r="G39" i="3"/>
  <c r="G40" i="3"/>
  <c r="H4" i="4"/>
  <c r="H10" i="4"/>
  <c r="D15" i="4"/>
  <c r="J15" i="4"/>
  <c r="D22" i="3" s="1"/>
  <c r="E22" i="3" s="1"/>
  <c r="E29" i="1"/>
  <c r="H40" i="3"/>
  <c r="M5" i="4"/>
  <c r="M7" i="4"/>
  <c r="M19" i="4"/>
  <c r="D16" i="2"/>
  <c r="E29" i="2"/>
  <c r="C22" i="3"/>
  <c r="M22" i="3"/>
  <c r="O22" i="3" s="1"/>
  <c r="B10" i="4"/>
  <c r="J10" i="4"/>
  <c r="D17" i="3" s="1"/>
  <c r="E17" i="3" s="1"/>
  <c r="D16" i="1"/>
  <c r="C16" i="2"/>
  <c r="L12" i="3"/>
  <c r="E21" i="4"/>
  <c r="C4" i="4"/>
  <c r="K4" i="4"/>
  <c r="I12" i="3" s="1"/>
  <c r="J12" i="3" s="1"/>
  <c r="D4" i="4"/>
  <c r="E6" i="4"/>
  <c r="E8" i="4"/>
  <c r="E12" i="4"/>
  <c r="E16" i="4"/>
  <c r="E18" i="4"/>
  <c r="E20" i="4"/>
  <c r="E22" i="4"/>
  <c r="K14" i="4" l="1"/>
  <c r="I21" i="3" s="1"/>
  <c r="C14" i="4"/>
  <c r="C30" i="1"/>
  <c r="G21" i="3"/>
  <c r="M10" i="4"/>
  <c r="E10" i="4"/>
  <c r="B34" i="3"/>
  <c r="D30" i="2"/>
  <c r="M21" i="3"/>
  <c r="H14" i="4"/>
  <c r="H21" i="3"/>
  <c r="G14" i="4"/>
  <c r="C30" i="2"/>
  <c r="I10" i="4"/>
  <c r="C34" i="3"/>
  <c r="I15" i="4"/>
  <c r="C35" i="3"/>
  <c r="L21" i="3"/>
  <c r="L14" i="4"/>
  <c r="N21" i="3" s="1"/>
  <c r="O21" i="3" s="1"/>
  <c r="D14" i="4"/>
  <c r="D30" i="1"/>
  <c r="M4" i="4"/>
  <c r="E4" i="4"/>
  <c r="B38" i="3"/>
  <c r="B32" i="3"/>
  <c r="A6" i="3"/>
  <c r="M15" i="4"/>
  <c r="B35" i="3"/>
  <c r="E15" i="4"/>
  <c r="A9" i="3"/>
  <c r="I4" i="4"/>
  <c r="C38" i="3"/>
  <c r="C32" i="3"/>
  <c r="B30" i="2"/>
  <c r="E16" i="2"/>
  <c r="F14" i="4"/>
  <c r="C21" i="3"/>
  <c r="B21" i="3"/>
  <c r="J14" i="4"/>
  <c r="D21" i="3" s="1"/>
  <c r="E21" i="3" s="1"/>
  <c r="B14" i="4"/>
  <c r="B30" i="1"/>
  <c r="E16" i="1"/>
  <c r="H23" i="4" l="1"/>
  <c r="D34" i="2"/>
  <c r="M25" i="3"/>
  <c r="M39" i="3"/>
  <c r="D34" i="3"/>
  <c r="L25" i="3"/>
  <c r="D34" i="1"/>
  <c r="L23" i="4"/>
  <c r="N25" i="3" s="1"/>
  <c r="O25" i="3" s="1"/>
  <c r="D23" i="4"/>
  <c r="G23" i="4"/>
  <c r="H25" i="3"/>
  <c r="C34" i="2"/>
  <c r="C33" i="3"/>
  <c r="I14" i="4"/>
  <c r="C39" i="3"/>
  <c r="F9" i="3"/>
  <c r="H33" i="3"/>
  <c r="M40" i="3"/>
  <c r="D35" i="3"/>
  <c r="C34" i="1"/>
  <c r="G25" i="3"/>
  <c r="K23" i="4"/>
  <c r="I25" i="3" s="1"/>
  <c r="J25" i="3" s="1"/>
  <c r="C23" i="4"/>
  <c r="A8" i="3"/>
  <c r="M38" i="3"/>
  <c r="D8" i="3"/>
  <c r="D38" i="3"/>
  <c r="D32" i="3"/>
  <c r="M14" i="4"/>
  <c r="E14" i="4"/>
  <c r="B39" i="3"/>
  <c r="B33" i="3"/>
  <c r="F6" i="3"/>
  <c r="G33" i="3"/>
  <c r="B34" i="2"/>
  <c r="F23" i="4"/>
  <c r="E30" i="2"/>
  <c r="C25" i="3"/>
  <c r="B25" i="3"/>
  <c r="E30" i="1"/>
  <c r="B23" i="4"/>
  <c r="J23" i="4"/>
  <c r="D25" i="3" s="1"/>
  <c r="B34" i="1"/>
  <c r="J21" i="3"/>
  <c r="F34" i="3" l="1"/>
  <c r="E34" i="3"/>
  <c r="D24" i="4"/>
  <c r="L24" i="4"/>
  <c r="N26" i="3" s="1"/>
  <c r="L26" i="3"/>
  <c r="I40" i="3"/>
  <c r="I23" i="4"/>
  <c r="C36" i="3"/>
  <c r="J36" i="3"/>
  <c r="H36" i="3"/>
  <c r="K9" i="3"/>
  <c r="C40" i="3"/>
  <c r="F32" i="3"/>
  <c r="E32" i="3"/>
  <c r="G26" i="3"/>
  <c r="K24" i="4"/>
  <c r="I26" i="3" s="1"/>
  <c r="J26" i="3" s="1"/>
  <c r="C24" i="4"/>
  <c r="I39" i="3"/>
  <c r="J39" i="3"/>
  <c r="H26" i="3"/>
  <c r="G24" i="4"/>
  <c r="B40" i="3"/>
  <c r="B36" i="3"/>
  <c r="K6" i="3"/>
  <c r="M23" i="4"/>
  <c r="I36" i="3"/>
  <c r="E23" i="4"/>
  <c r="G36" i="3"/>
  <c r="D33" i="3"/>
  <c r="I8" i="3"/>
  <c r="D39" i="3"/>
  <c r="F8" i="3"/>
  <c r="B26" i="3"/>
  <c r="E34" i="1"/>
  <c r="J24" i="4"/>
  <c r="D26" i="3" s="1"/>
  <c r="B24" i="4"/>
  <c r="I38" i="3"/>
  <c r="J38" i="3"/>
  <c r="F24" i="4"/>
  <c r="C26" i="3"/>
  <c r="E34" i="2"/>
  <c r="F35" i="3"/>
  <c r="E35" i="3"/>
  <c r="J40" i="3"/>
  <c r="M26" i="3"/>
  <c r="H24" i="4"/>
  <c r="E25" i="3"/>
  <c r="E33" i="3" l="1"/>
  <c r="F33" i="3"/>
  <c r="O26" i="3"/>
  <c r="M24" i="4"/>
  <c r="E24" i="4"/>
  <c r="B41" i="3"/>
  <c r="P6" i="3"/>
  <c r="E26" i="3"/>
  <c r="I24" i="4"/>
  <c r="P9" i="3"/>
  <c r="C41" i="3"/>
  <c r="D36" i="3"/>
  <c r="K8" i="3"/>
  <c r="N8" i="3"/>
  <c r="M41" i="3"/>
  <c r="D40" i="3"/>
  <c r="P8" i="3" l="1"/>
  <c r="M42" i="3"/>
  <c r="D41" i="3"/>
  <c r="S8" i="3"/>
  <c r="F36" i="3"/>
  <c r="E36" i="3"/>
</calcChain>
</file>

<file path=xl/sharedStrings.xml><?xml version="1.0" encoding="utf-8"?>
<sst xmlns="http://schemas.openxmlformats.org/spreadsheetml/2006/main" count="188" uniqueCount="96">
  <si>
    <t>GatiGo — Q1 FY2026 ACTUAL Data (Source)</t>
  </si>
  <si>
    <t>Line Item</t>
  </si>
  <si>
    <t>January</t>
  </si>
  <si>
    <t>February</t>
  </si>
  <si>
    <t>March</t>
  </si>
  <si>
    <t>Q1 Total</t>
  </si>
  <si>
    <t>--- REVENUE ---</t>
  </si>
  <si>
    <t>Ride Commission Income</t>
  </si>
  <si>
    <t>Intercity Ride Revenue</t>
  </si>
  <si>
    <t>Corporate Partnership Fees</t>
  </si>
  <si>
    <t>Premium Subscriptions</t>
  </si>
  <si>
    <t>Advertising Revenue</t>
  </si>
  <si>
    <t>TOTAL REVENUE</t>
  </si>
  <si>
    <t>--- COST OF REVENUE ---</t>
  </si>
  <si>
    <t>Driver Incentives</t>
  </si>
  <si>
    <t>Payment Gateway Fees</t>
  </si>
  <si>
    <t>Referral Bonuses</t>
  </si>
  <si>
    <t>TOTAL COST OF REVENUE</t>
  </si>
  <si>
    <t>GROSS PROFIT</t>
  </si>
  <si>
    <t>--- OPERATING EXPENSES ---</t>
  </si>
  <si>
    <t>Salaries — Engineering</t>
  </si>
  <si>
    <t>Salaries — Operations</t>
  </si>
  <si>
    <t>Salaries — Sales &amp; BD</t>
  </si>
  <si>
    <t>App Hosting &amp; Cloud</t>
  </si>
  <si>
    <t>Office / Co-working</t>
  </si>
  <si>
    <t>Marketing — Digital</t>
  </si>
  <si>
    <t>Marketing — Offline</t>
  </si>
  <si>
    <t>Customer Support</t>
  </si>
  <si>
    <t>Legal &amp; Compliance</t>
  </si>
  <si>
    <t>Insurance</t>
  </si>
  <si>
    <t>Miscellaneous Admin</t>
  </si>
  <si>
    <t>TOTAL OPEX</t>
  </si>
  <si>
    <t>EBITDA</t>
  </si>
  <si>
    <t>Depreciation</t>
  </si>
  <si>
    <t>Interest</t>
  </si>
  <si>
    <t>D&amp;A + Interest</t>
  </si>
  <si>
    <t>NET PROFIT / (LOSS)</t>
  </si>
  <si>
    <t>GatiGo — Q1 FY2026 BUDGET Data (Pre-set)</t>
  </si>
  <si>
    <t>GatiGo  |  Budget vs Actuals Dashboard  |  Q1 FY2026</t>
  </si>
  <si>
    <t>▲ ACTUAL</t>
  </si>
  <si>
    <t>MONTHLY VARIANCE ANALYSIS — P&amp;L SUMMARY  (Fav = Actual better than Budget)</t>
  </si>
  <si>
    <t>LINE ITEM</t>
  </si>
  <si>
    <t>Act Jan</t>
  </si>
  <si>
    <t>Bud Jan</t>
  </si>
  <si>
    <t>Var Jan ₹</t>
  </si>
  <si>
    <t>Var %</t>
  </si>
  <si>
    <t>Act Feb</t>
  </si>
  <si>
    <t>Bud Feb</t>
  </si>
  <si>
    <t>Var Feb ₹</t>
  </si>
  <si>
    <t>Act Mar</t>
  </si>
  <si>
    <t>Bud Mar</t>
  </si>
  <si>
    <t>Var Mar ₹</t>
  </si>
  <si>
    <t xml:space="preserve">  Ride Commission</t>
  </si>
  <si>
    <t xml:space="preserve">  Intercity Revenue</t>
  </si>
  <si>
    <t xml:space="preserve">  Corporate Fees</t>
  </si>
  <si>
    <t xml:space="preserve">  Premium Subs</t>
  </si>
  <si>
    <t>COST OF REVENUE</t>
  </si>
  <si>
    <t xml:space="preserve">  Driver Incentives</t>
  </si>
  <si>
    <t xml:space="preserve">  Gateway Fees</t>
  </si>
  <si>
    <t xml:space="preserve">  Referral Bonuses</t>
  </si>
  <si>
    <t xml:space="preserve">  Marketing Total</t>
  </si>
  <si>
    <t xml:space="preserve">  Salaries Total</t>
  </si>
  <si>
    <t>▲ Positive variance = Favourable (F)   ▼ Negative variance = Unfavourable (U)</t>
  </si>
  <si>
    <t>Revenue lines: Actual &gt; Budget = Favourable  |  Cost lines: Actual &lt; Budget = Favourable</t>
  </si>
  <si>
    <t>Q1 CUMULATIVE SUMMARY — ACTUAL vs BUDGET vs VARIANCE</t>
  </si>
  <si>
    <t>Metric</t>
  </si>
  <si>
    <t>Q1 Actual</t>
  </si>
  <si>
    <t>Q1 Budget</t>
  </si>
  <si>
    <t>Variance ₹</t>
  </si>
  <si>
    <t>F / (U)</t>
  </si>
  <si>
    <t>Gross Margin A</t>
  </si>
  <si>
    <t>Gross Margin B</t>
  </si>
  <si>
    <t>EBITDA Mgn A</t>
  </si>
  <si>
    <t>EBITDA Mgn B</t>
  </si>
  <si>
    <t>TOTAL COST OF REV</t>
  </si>
  <si>
    <t>CHART HELPER DATA (used by charts below)</t>
  </si>
  <si>
    <t>Actual</t>
  </si>
  <si>
    <t>Budget</t>
  </si>
  <si>
    <t>Variance</t>
  </si>
  <si>
    <t>Month</t>
  </si>
  <si>
    <t>Act Rev</t>
  </si>
  <si>
    <t>Bud Rev</t>
  </si>
  <si>
    <t>Act NP</t>
  </si>
  <si>
    <t>Bud NP</t>
  </si>
  <si>
    <t>Waterfall</t>
  </si>
  <si>
    <t>Revenue</t>
  </si>
  <si>
    <t>Gross Profit</t>
  </si>
  <si>
    <t>CoR</t>
  </si>
  <si>
    <t>OpEx</t>
  </si>
  <si>
    <t>Net Profit</t>
  </si>
  <si>
    <t>D&amp;A+Int</t>
  </si>
  <si>
    <t>Net P/L</t>
  </si>
  <si>
    <t>Act Q1</t>
  </si>
  <si>
    <t>Bud Q1</t>
  </si>
  <si>
    <t>Var Q1 ₹</t>
  </si>
  <si>
    <t>GatiGo — Variance Engine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</si>
</sst>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₹#,##0;&quot;(₹&quot;#,##0\);\-"/>
    <numFmt numFmtId="165" formatCode="0.0%;\(0.0%\);\-"/>
  </numFmts>
  <fonts count="22" x14ac:knownFonts="1">
    <font>
      <sz val="11"/>
      <color theme="1"/>
      <name val="Calibri"/>
      <family val="2"/>
      <charset val="1"/>
    </font>
    <font>
      <b/>
      <sz val="12"/>
      <color rgb="FFFFFFFF"/>
      <name val="Arial"/>
      <charset val="1"/>
    </font>
    <font>
      <i/>
      <sz val="9"/>
      <color rgb="FF555555"/>
      <name val="Arial"/>
      <charset val="1"/>
    </font>
    <font>
      <b/>
      <sz val="10"/>
      <color rgb="FFFFFFFF"/>
      <name val="Arial"/>
      <charset val="1"/>
    </font>
    <font>
      <b/>
      <sz val="10"/>
      <color rgb="FF1A1A2E"/>
      <name val="Arial"/>
      <charset val="1"/>
    </font>
    <font>
      <sz val="10"/>
      <color rgb="FF000000"/>
      <name val="Arial"/>
      <charset val="1"/>
    </font>
    <font>
      <b/>
      <sz val="10"/>
      <color rgb="FF0000FF"/>
      <name val="Arial"/>
      <charset val="1"/>
    </font>
    <font>
      <b/>
      <sz val="10"/>
      <color rgb="FF000000"/>
      <name val="Arial"/>
      <charset val="1"/>
    </font>
    <font>
      <b/>
      <sz val="18"/>
      <color rgb="FFFFFFFF"/>
      <name val="Arial"/>
      <charset val="1"/>
    </font>
    <font>
      <i/>
      <sz val="9"/>
      <color rgb="FFAAAAAA"/>
      <name val="Arial"/>
      <charset val="1"/>
    </font>
    <font>
      <b/>
      <sz val="15"/>
      <color rgb="FF1A1A2E"/>
      <name val="Arial"/>
      <charset val="1"/>
    </font>
    <font>
      <i/>
      <sz val="8"/>
      <color rgb="FF555555"/>
      <name val="Arial"/>
      <charset val="1"/>
    </font>
    <font>
      <b/>
      <sz val="9"/>
      <color rgb="FF000000"/>
      <name val="Arial"/>
      <charset val="1"/>
    </font>
    <font>
      <b/>
      <sz val="9"/>
      <color rgb="FF555555"/>
      <name val="Arial"/>
      <charset val="1"/>
    </font>
    <font>
      <b/>
      <sz val="9"/>
      <color rgb="FFFFFFFF"/>
      <name val="Arial"/>
      <charset val="1"/>
    </font>
    <font>
      <b/>
      <sz val="9"/>
      <color rgb="FF1A1A2E"/>
      <name val="Arial"/>
      <charset val="1"/>
    </font>
    <font>
      <sz val="9"/>
      <color rgb="FF000000"/>
      <name val="Arial"/>
      <charset val="1"/>
    </font>
    <font>
      <b/>
      <sz val="9"/>
      <color rgb="FF1B6B1B"/>
      <name val="Arial"/>
      <charset val="1"/>
    </font>
    <font>
      <sz val="9"/>
      <color rgb="FF1B6B1B"/>
      <name val="Arial"/>
      <charset val="1"/>
    </font>
    <font>
      <i/>
      <sz val="8"/>
      <color rgb="FFAAAAAA"/>
      <name val="Arial"/>
      <charset val="1"/>
    </font>
    <font>
      <b/>
      <sz val="10"/>
      <color rgb="FF1B6B1B"/>
      <name val="Arial"/>
      <charset val="1"/>
    </font>
    <font>
      <sz val="10"/>
      <color rgb="FF1B6B1B"/>
      <name val="Arial"/>
      <charset val="1"/>
    </font>
  </fonts>
  <fills count="17">
    <fill>
      <patternFill patternType="none"/>
    </fill>
    <fill>
      <patternFill patternType="gray125"/>
    </fill>
    <fill>
      <patternFill patternType="solid">
        <fgColor rgb="FF1A1A2E"/>
        <bgColor rgb="FF333300"/>
      </patternFill>
    </fill>
    <fill>
      <patternFill patternType="solid">
        <fgColor rgb="FFF5F5F5"/>
        <bgColor rgb="FFF9F9F9"/>
      </patternFill>
    </fill>
    <fill>
      <patternFill patternType="solid">
        <fgColor rgb="FF2E4082"/>
        <bgColor rgb="FF003366"/>
      </patternFill>
    </fill>
    <fill>
      <patternFill patternType="solid">
        <fgColor rgb="FFEBF3FB"/>
        <bgColor rgb="FFF5F5F5"/>
      </patternFill>
    </fill>
    <fill>
      <patternFill patternType="solid">
        <fgColor rgb="FFFFFFFF"/>
        <bgColor rgb="FFF9F9F9"/>
      </patternFill>
    </fill>
    <fill>
      <patternFill patternType="solid">
        <fgColor rgb="FFFFFDE7"/>
        <bgColor rgb="FFF9F9F9"/>
      </patternFill>
    </fill>
    <fill>
      <patternFill patternType="solid">
        <fgColor rgb="FFD5F0DC"/>
        <bgColor rgb="FFE8F5E9"/>
      </patternFill>
    </fill>
    <fill>
      <patternFill patternType="solid">
        <fgColor rgb="FFCCE5FF"/>
        <bgColor rgb="FFD5F0DC"/>
      </patternFill>
    </fill>
    <fill>
      <patternFill patternType="solid">
        <fgColor rgb="FFC8E6C9"/>
        <bgColor rgb="FFD5F0DC"/>
      </patternFill>
    </fill>
    <fill>
      <patternFill patternType="solid">
        <fgColor rgb="FF1B6CA8"/>
        <bgColor rgb="FF008080"/>
      </patternFill>
    </fill>
    <fill>
      <patternFill patternType="solid">
        <fgColor rgb="FF1B7340"/>
        <bgColor rgb="FF1B6B1B"/>
      </patternFill>
    </fill>
    <fill>
      <patternFill patternType="solid">
        <fgColor rgb="FFD4841A"/>
        <bgColor rgb="FFFF6600"/>
      </patternFill>
    </fill>
    <fill>
      <patternFill patternType="solid">
        <fgColor rgb="FFC0392B"/>
        <bgColor rgb="FF993366"/>
      </patternFill>
    </fill>
    <fill>
      <patternFill patternType="solid">
        <fgColor rgb="FFE8F5E9"/>
        <bgColor rgb="FFEBF3FB"/>
      </patternFill>
    </fill>
    <fill>
      <patternFill patternType="solid">
        <fgColor rgb="FFFDECEA"/>
        <bgColor rgb="FFF5F5F5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rgb="FF1A1A2E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164" fontId="6" fillId="7" borderId="1" xfId="0" applyNumberFormat="1" applyFont="1" applyFill="1" applyBorder="1" applyAlignment="1">
      <alignment horizontal="right" vertical="center"/>
    </xf>
    <xf numFmtId="164" fontId="7" fillId="5" borderId="1" xfId="0" applyNumberFormat="1" applyFont="1" applyFill="1" applyBorder="1" applyAlignment="1">
      <alignment horizontal="right" vertical="center"/>
    </xf>
    <xf numFmtId="164" fontId="4" fillId="5" borderId="2" xfId="0" applyNumberFormat="1" applyFont="1" applyFill="1" applyBorder="1" applyAlignment="1">
      <alignment horizontal="right" vertical="center"/>
    </xf>
    <xf numFmtId="164" fontId="4" fillId="8" borderId="2" xfId="0" applyNumberFormat="1" applyFont="1" applyFill="1" applyBorder="1" applyAlignment="1">
      <alignment horizontal="right" vertical="center"/>
    </xf>
    <xf numFmtId="164" fontId="4" fillId="9" borderId="2" xfId="0" applyNumberFormat="1" applyFont="1" applyFill="1" applyBorder="1" applyAlignment="1">
      <alignment horizontal="right" vertical="center"/>
    </xf>
    <xf numFmtId="164" fontId="4" fillId="10" borderId="2" xfId="0" applyNumberFormat="1" applyFont="1" applyFill="1" applyBorder="1" applyAlignment="1">
      <alignment horizontal="right" vertical="center"/>
    </xf>
    <xf numFmtId="0" fontId="3" fillId="11" borderId="1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right" vertical="center"/>
    </xf>
    <xf numFmtId="0" fontId="13" fillId="15" borderId="0" xfId="0" applyFont="1" applyFill="1" applyAlignment="1">
      <alignment horizontal="right" vertical="center"/>
    </xf>
    <xf numFmtId="0" fontId="13" fillId="7" borderId="0" xfId="0" applyFont="1" applyFill="1" applyAlignment="1">
      <alignment horizontal="right" vertical="center"/>
    </xf>
    <xf numFmtId="0" fontId="13" fillId="16" borderId="0" xfId="0" applyFont="1" applyFill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15" fillId="5" borderId="2" xfId="0" applyFont="1" applyFill="1" applyBorder="1" applyAlignment="1">
      <alignment horizontal="left" vertical="center"/>
    </xf>
    <xf numFmtId="164" fontId="12" fillId="5" borderId="2" xfId="0" applyNumberFormat="1" applyFont="1" applyFill="1" applyBorder="1" applyAlignment="1">
      <alignment horizontal="right" vertical="center"/>
    </xf>
    <xf numFmtId="165" fontId="12" fillId="5" borderId="2" xfId="0" applyNumberFormat="1" applyFont="1" applyFill="1" applyBorder="1" applyAlignment="1">
      <alignment horizontal="right" vertical="center"/>
    </xf>
    <xf numFmtId="0" fontId="16" fillId="6" borderId="1" xfId="0" applyFont="1" applyFill="1" applyBorder="1" applyAlignment="1">
      <alignment horizontal="left" vertical="center"/>
    </xf>
    <xf numFmtId="164" fontId="16" fillId="6" borderId="1" xfId="0" applyNumberFormat="1" applyFont="1" applyFill="1" applyBorder="1" applyAlignment="1">
      <alignment horizontal="right" vertical="center"/>
    </xf>
    <xf numFmtId="165" fontId="16" fillId="6" borderId="1" xfId="0" applyNumberFormat="1" applyFont="1" applyFill="1" applyBorder="1" applyAlignment="1">
      <alignment horizontal="right" vertical="center"/>
    </xf>
    <xf numFmtId="164" fontId="17" fillId="5" borderId="2" xfId="0" applyNumberFormat="1" applyFont="1" applyFill="1" applyBorder="1" applyAlignment="1">
      <alignment horizontal="right" vertical="center"/>
    </xf>
    <xf numFmtId="0" fontId="12" fillId="5" borderId="2" xfId="0" applyFont="1" applyFill="1" applyBorder="1" applyAlignment="1">
      <alignment horizontal="center" vertical="center"/>
    </xf>
    <xf numFmtId="0" fontId="0" fillId="5" borderId="2" xfId="0" applyFill="1" applyBorder="1"/>
    <xf numFmtId="165" fontId="16" fillId="5" borderId="2" xfId="0" applyNumberFormat="1" applyFont="1" applyFill="1" applyBorder="1" applyAlignment="1">
      <alignment horizontal="right" vertical="center"/>
    </xf>
    <xf numFmtId="164" fontId="18" fillId="6" borderId="1" xfId="0" applyNumberFormat="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19" fillId="5" borderId="2" xfId="0" applyFont="1" applyFill="1" applyBorder="1" applyAlignment="1">
      <alignment horizontal="left" vertical="center"/>
    </xf>
    <xf numFmtId="164" fontId="3" fillId="4" borderId="2" xfId="0" applyNumberFormat="1" applyFont="1" applyFill="1" applyBorder="1" applyAlignment="1">
      <alignment horizontal="center" vertical="center"/>
    </xf>
    <xf numFmtId="164" fontId="3" fillId="11" borderId="2" xfId="0" applyNumberFormat="1" applyFont="1" applyFill="1" applyBorder="1" applyAlignment="1">
      <alignment horizontal="center" vertical="center"/>
    </xf>
    <xf numFmtId="164" fontId="3" fillId="13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165" fontId="3" fillId="11" borderId="2" xfId="0" applyNumberFormat="1" applyFont="1" applyFill="1" applyBorder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0" fontId="7" fillId="5" borderId="0" xfId="0" applyFont="1" applyFill="1"/>
    <xf numFmtId="0" fontId="3" fillId="2" borderId="0" xfId="0" applyFont="1" applyFill="1" applyAlignment="1">
      <alignment horizontal="center" vertical="center"/>
    </xf>
    <xf numFmtId="0" fontId="16" fillId="0" borderId="0" xfId="0" applyFon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/>
    </xf>
    <xf numFmtId="164" fontId="20" fillId="5" borderId="2" xfId="0" applyNumberFormat="1" applyFont="1" applyFill="1" applyBorder="1" applyAlignment="1">
      <alignment horizontal="right" vertical="center"/>
    </xf>
    <xf numFmtId="164" fontId="7" fillId="5" borderId="2" xfId="0" applyNumberFormat="1" applyFont="1" applyFill="1" applyBorder="1" applyAlignment="1">
      <alignment horizontal="right" vertical="center"/>
    </xf>
    <xf numFmtId="164" fontId="21" fillId="6" borderId="1" xfId="0" applyNumberFormat="1" applyFont="1" applyFill="1" applyBorder="1" applyAlignment="1">
      <alignment horizontal="right" vertical="center"/>
    </xf>
    <xf numFmtId="164" fontId="5" fillId="6" borderId="1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15" borderId="0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1" fillId="16" borderId="0" xfId="0" applyFont="1" applyFill="1" applyBorder="1" applyAlignment="1">
      <alignment horizontal="center" vertical="center"/>
    </xf>
    <xf numFmtId="164" fontId="12" fillId="5" borderId="0" xfId="0" applyNumberFormat="1" applyFont="1" applyFill="1" applyBorder="1" applyAlignment="1">
      <alignment horizontal="right" vertical="center"/>
    </xf>
    <xf numFmtId="164" fontId="12" fillId="15" borderId="0" xfId="0" applyNumberFormat="1" applyFont="1" applyFill="1" applyBorder="1" applyAlignment="1">
      <alignment horizontal="right" vertical="center"/>
    </xf>
    <xf numFmtId="164" fontId="12" fillId="7" borderId="0" xfId="0" applyNumberFormat="1" applyFont="1" applyFill="1" applyBorder="1" applyAlignment="1">
      <alignment horizontal="right" vertical="center"/>
    </xf>
    <xf numFmtId="164" fontId="12" fillId="16" borderId="0" xfId="0" applyNumberFormat="1" applyFont="1" applyFill="1" applyBorder="1" applyAlignment="1">
      <alignment horizontal="right" vertical="center"/>
    </xf>
    <xf numFmtId="0" fontId="3" fillId="14" borderId="0" xfId="0" applyFont="1" applyFill="1" applyBorder="1" applyAlignment="1">
      <alignment horizontal="center" vertical="center"/>
    </xf>
    <xf numFmtId="164" fontId="10" fillId="5" borderId="0" xfId="0" applyNumberFormat="1" applyFont="1" applyFill="1" applyBorder="1" applyAlignment="1">
      <alignment horizontal="center" vertical="center"/>
    </xf>
    <xf numFmtId="164" fontId="10" fillId="15" borderId="0" xfId="0" applyNumberFormat="1" applyFont="1" applyFill="1" applyBorder="1" applyAlignment="1">
      <alignment horizontal="center" vertical="center"/>
    </xf>
    <xf numFmtId="164" fontId="10" fillId="7" borderId="0" xfId="0" applyNumberFormat="1" applyFont="1" applyFill="1" applyBorder="1" applyAlignment="1">
      <alignment horizontal="center" vertical="center"/>
    </xf>
    <xf numFmtId="164" fontId="10" fillId="16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  <xf numFmtId="0" fontId="3" fillId="13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6B1B"/>
      <rgbColor rgb="FF000080"/>
      <rgbColor rgb="FF808000"/>
      <rgbColor rgb="FF800080"/>
      <rgbColor rgb="FF1B7340"/>
      <rgbColor rgb="FFCCCCCC"/>
      <rgbColor rgb="FF878787"/>
      <rgbColor rgb="FF9999FF"/>
      <rgbColor rgb="FF993366"/>
      <rgbColor rgb="FFFFFDE7"/>
      <rgbColor rgb="FFE8F5E9"/>
      <rgbColor rgb="FF660066"/>
      <rgbColor rgb="FFF4A261"/>
      <rgbColor rgb="FF1B6CA8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3FB"/>
      <rgbColor rgb="FFD5F0DC"/>
      <rgbColor rgb="FFFDECEA"/>
      <rgbColor rgb="FFCCE5FF"/>
      <rgbColor rgb="FFF5F5F5"/>
      <rgbColor rgb="FFF9F9F9"/>
      <rgbColor rgb="FFC8E6C9"/>
      <rgbColor rgb="FF3366FF"/>
      <rgbColor rgb="FF33CCCC"/>
      <rgbColor rgb="FF99CC00"/>
      <rgbColor rgb="FFFFCC00"/>
      <rgbColor rgb="FFD4841A"/>
      <rgbColor rgb="FFFF6600"/>
      <rgbColor rgb="FF555555"/>
      <rgbColor rgb="FFAAAAAA"/>
      <rgbColor rgb="FF003366"/>
      <rgbColor rgb="FF339966"/>
      <rgbColor rgb="FF003300"/>
      <rgbColor rgb="FF333300"/>
      <rgbColor rgb="FFC0392B"/>
      <rgbColor rgb="FF993366"/>
      <rgbColor rgb="FF2E4082"/>
      <rgbColor rgb="FF1A1A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IN" sz="1800" b="1" strike="noStrike" spc="-1">
                <a:solidFill>
                  <a:srgbClr val="000000"/>
                </a:solidFill>
                <a:latin typeface="Calibri"/>
              </a:rPr>
              <a:t>Q1 Actual vs Budget — Key Metrics (₹)</a:t>
            </a:r>
          </a:p>
        </c:rich>
      </c:tx>
      <c:layout/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'📊 Dashboard'!$B$37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2E4082"/>
            </a:solidFill>
            <a:ln w="9360">
              <a:solidFill>
                <a:srgbClr val="2E4082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Dashboard'!$A$38:$A$41</c:f>
              <c:strCache>
                <c:ptCount val="4"/>
                <c:pt idx="0">
                  <c:v>Revenue</c:v>
                </c:pt>
                <c:pt idx="1">
                  <c:v>Gross Profit</c:v>
                </c:pt>
                <c:pt idx="2">
                  <c:v>EBITDA</c:v>
                </c:pt>
                <c:pt idx="3">
                  <c:v>Net Profit</c:v>
                </c:pt>
              </c:strCache>
            </c:strRef>
          </c:cat>
          <c:val>
            <c:numRef>
              <c:f>'📊 Dashboard'!$B$38:$B$41</c:f>
              <c:numCache>
                <c:formatCode>\₹#,##0;"(₹"#,##0\);\-</c:formatCode>
                <c:ptCount val="4"/>
                <c:pt idx="0">
                  <c:v>670864</c:v>
                </c:pt>
                <c:pt idx="1">
                  <c:v>-229976</c:v>
                </c:pt>
                <c:pt idx="2">
                  <c:v>-1690976</c:v>
                </c:pt>
                <c:pt idx="3">
                  <c:v>-1738976</c:v>
                </c:pt>
              </c:numCache>
            </c:numRef>
          </c:val>
        </c:ser>
        <c:ser>
          <c:idx val="1"/>
          <c:order val="1"/>
          <c:tx>
            <c:strRef>
              <c:f>'📊 Dashboard'!$C$37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rgbClr val="1B6CA8"/>
            </a:solidFill>
            <a:ln w="9360">
              <a:solidFill>
                <a:srgbClr val="1B6CA8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Dashboard'!$A$38:$A$41</c:f>
              <c:strCache>
                <c:ptCount val="4"/>
                <c:pt idx="0">
                  <c:v>Revenue</c:v>
                </c:pt>
                <c:pt idx="1">
                  <c:v>Gross Profit</c:v>
                </c:pt>
                <c:pt idx="2">
                  <c:v>EBITDA</c:v>
                </c:pt>
                <c:pt idx="3">
                  <c:v>Net Profit</c:v>
                </c:pt>
              </c:strCache>
            </c:strRef>
          </c:cat>
          <c:val>
            <c:numRef>
              <c:f>'📊 Dashboard'!$C$38:$C$41</c:f>
              <c:numCache>
                <c:formatCode>\₹#,##0;"(₹"#,##0\);\-</c:formatCode>
                <c:ptCount val="4"/>
                <c:pt idx="0">
                  <c:v>859971</c:v>
                </c:pt>
                <c:pt idx="1">
                  <c:v>-205629</c:v>
                </c:pt>
                <c:pt idx="2">
                  <c:v>-1550629</c:v>
                </c:pt>
                <c:pt idx="3">
                  <c:v>-1598629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303312"/>
        <c:axId val="301134808"/>
      </c:barChart>
      <c:catAx>
        <c:axId val="13930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01134808"/>
        <c:crosses val="autoZero"/>
        <c:auto val="1"/>
        <c:lblAlgn val="ctr"/>
        <c:lblOffset val="100"/>
        <c:noMultiLvlLbl val="0"/>
      </c:catAx>
      <c:valAx>
        <c:axId val="30113480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IN" sz="1000" b="1" strike="noStrike" spc="-1">
                    <a:solidFill>
                      <a:srgbClr val="000000"/>
                    </a:solidFill>
                    <a:latin typeface="Calibri"/>
                  </a:rPr>
                  <a:t>Amount (₹)</a:t>
                </a:r>
              </a:p>
            </c:rich>
          </c:tx>
          <c:layout/>
          <c:overlay val="0"/>
          <c:spPr>
            <a:noFill/>
            <a:ln w="0">
              <a:noFill/>
            </a:ln>
          </c:spPr>
        </c:title>
        <c:numFmt formatCode="\₹#,##0;&quot;(₹&quot;#,##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39303312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IN" sz="1800" b="1" strike="noStrike" spc="-1">
                <a:solidFill>
                  <a:srgbClr val="000000"/>
                </a:solidFill>
                <a:latin typeface="Calibri"/>
              </a:rPr>
              <a:t>Monthly Revenue — Actual vs Budget</a:t>
            </a:r>
          </a:p>
        </c:rich>
      </c:tx>
      <c:layout/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'📊 Dashboard'!$G$37</c:f>
              <c:strCache>
                <c:ptCount val="1"/>
                <c:pt idx="0">
                  <c:v>Act Rev</c:v>
                </c:pt>
              </c:strCache>
            </c:strRef>
          </c:tx>
          <c:spPr>
            <a:ln w="24840">
              <a:solidFill>
                <a:srgbClr val="2E4082"/>
              </a:solidFill>
              <a:round/>
            </a:ln>
          </c:spPr>
          <c:marker>
            <c:symbol val="circle"/>
            <c:size val="6"/>
            <c:spPr>
              <a:solidFill>
                <a:srgbClr val="2E4082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Dashboard'!$F$38:$F$40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'📊 Dashboard'!$G$38:$G$40</c:f>
              <c:numCache>
                <c:formatCode>\₹#,##0;"(₹"#,##0\);\-</c:formatCode>
                <c:ptCount val="3"/>
                <c:pt idx="0">
                  <c:v>179775</c:v>
                </c:pt>
                <c:pt idx="1">
                  <c:v>223229</c:v>
                </c:pt>
                <c:pt idx="2">
                  <c:v>267860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'📊 Dashboard'!$H$37</c:f>
              <c:strCache>
                <c:ptCount val="1"/>
                <c:pt idx="0">
                  <c:v>Bud Rev</c:v>
                </c:pt>
              </c:strCache>
            </c:strRef>
          </c:tx>
          <c:spPr>
            <a:ln w="20160">
              <a:solidFill>
                <a:srgbClr val="1B6CA8"/>
              </a:solidFill>
              <a:round/>
            </a:ln>
          </c:spPr>
          <c:marker>
            <c:symbol val="diamond"/>
            <c:size val="5"/>
            <c:spPr>
              <a:solidFill>
                <a:srgbClr val="1B6CA8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Dashboard'!$F$38:$F$40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'📊 Dashboard'!$H$38:$H$40</c:f>
              <c:numCache>
                <c:formatCode>\₹#,##0;"(₹"#,##0\);\-</c:formatCode>
                <c:ptCount val="3"/>
                <c:pt idx="0">
                  <c:v>225699</c:v>
                </c:pt>
                <c:pt idx="1">
                  <c:v>278772</c:v>
                </c:pt>
                <c:pt idx="2">
                  <c:v>355500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235615736"/>
        <c:axId val="237222192"/>
      </c:lineChart>
      <c:catAx>
        <c:axId val="23561573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IN" sz="1000" b="1" strike="noStrike" spc="-1">
                    <a:solidFill>
                      <a:srgbClr val="000000"/>
                    </a:solidFill>
                    <a:latin typeface="Calibri"/>
                  </a:rPr>
                  <a:t>Month</a:t>
                </a:r>
              </a:p>
            </c:rich>
          </c:tx>
          <c:layout/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37222192"/>
        <c:crosses val="autoZero"/>
        <c:auto val="1"/>
        <c:lblAlgn val="ctr"/>
        <c:lblOffset val="100"/>
        <c:noMultiLvlLbl val="0"/>
      </c:catAx>
      <c:valAx>
        <c:axId val="23722219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IN" sz="1000" b="1" strike="noStrike" spc="-1">
                    <a:solidFill>
                      <a:srgbClr val="000000"/>
                    </a:solidFill>
                    <a:latin typeface="Calibri"/>
                  </a:rPr>
                  <a:t>Revenue (₹)</a:t>
                </a:r>
              </a:p>
            </c:rich>
          </c:tx>
          <c:layout/>
          <c:overlay val="0"/>
          <c:spPr>
            <a:noFill/>
            <a:ln w="0">
              <a:noFill/>
            </a:ln>
          </c:spPr>
        </c:title>
        <c:numFmt formatCode="\₹#,##0;&quot;(₹&quot;#,##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35615736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IN" sz="1800" b="1" strike="noStrike" spc="-1">
                <a:solidFill>
                  <a:srgbClr val="000000"/>
                </a:solidFill>
                <a:latin typeface="Calibri"/>
              </a:rPr>
              <a:t>Monthly Net Profit — Actual vs Budget</a:t>
            </a:r>
          </a:p>
        </c:rich>
      </c:tx>
      <c:layout/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'📊 Dashboard'!$I$37</c:f>
              <c:strCache>
                <c:ptCount val="1"/>
                <c:pt idx="0">
                  <c:v>Act NP</c:v>
                </c:pt>
              </c:strCache>
            </c:strRef>
          </c:tx>
          <c:spPr>
            <a:solidFill>
              <a:srgbClr val="C0392B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Dashboard'!$F$38:$F$40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'📊 Dashboard'!$I$38:$I$40</c:f>
              <c:numCache>
                <c:formatCode>\₹#,##0;"(₹"#,##0\);\-</c:formatCode>
                <c:ptCount val="3"/>
                <c:pt idx="0">
                  <c:v>-577265</c:v>
                </c:pt>
                <c:pt idx="1">
                  <c:v>-565671</c:v>
                </c:pt>
                <c:pt idx="2">
                  <c:v>-596040</c:v>
                </c:pt>
              </c:numCache>
            </c:numRef>
          </c:val>
        </c:ser>
        <c:ser>
          <c:idx val="1"/>
          <c:order val="1"/>
          <c:tx>
            <c:strRef>
              <c:f>'📊 Dashboard'!$J$37</c:f>
              <c:strCache>
                <c:ptCount val="1"/>
                <c:pt idx="0">
                  <c:v>Bud NP</c:v>
                </c:pt>
              </c:strCache>
            </c:strRef>
          </c:tx>
          <c:spPr>
            <a:solidFill>
              <a:srgbClr val="F4A26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Dashboard'!$F$38:$F$40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'📊 Dashboard'!$J$38:$J$40</c:f>
              <c:numCache>
                <c:formatCode>\₹#,##0;"(₹"#,##0\);\-</c:formatCode>
                <c:ptCount val="3"/>
                <c:pt idx="0">
                  <c:v>-555681</c:v>
                </c:pt>
                <c:pt idx="1">
                  <c:v>-533008</c:v>
                </c:pt>
                <c:pt idx="2">
                  <c:v>-509940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3222848"/>
        <c:axId val="303231432"/>
      </c:barChart>
      <c:catAx>
        <c:axId val="30322284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IN" sz="1000" b="1" strike="noStrike" spc="-1">
                    <a:solidFill>
                      <a:srgbClr val="000000"/>
                    </a:solidFill>
                    <a:latin typeface="Calibri"/>
                  </a:rPr>
                  <a:t>Month</a:t>
                </a:r>
              </a:p>
            </c:rich>
          </c:tx>
          <c:layout/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03231432"/>
        <c:crosses val="autoZero"/>
        <c:auto val="1"/>
        <c:lblAlgn val="ctr"/>
        <c:lblOffset val="100"/>
        <c:noMultiLvlLbl val="0"/>
      </c:catAx>
      <c:valAx>
        <c:axId val="30323143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IN" sz="1000" b="1" strike="noStrike" spc="-1">
                    <a:solidFill>
                      <a:srgbClr val="000000"/>
                    </a:solidFill>
                    <a:latin typeface="Calibri"/>
                  </a:rPr>
                  <a:t>Net Profit (₹)</a:t>
                </a:r>
              </a:p>
            </c:rich>
          </c:tx>
          <c:layout/>
          <c:overlay val="0"/>
          <c:spPr>
            <a:noFill/>
            <a:ln w="0">
              <a:noFill/>
            </a:ln>
          </c:spPr>
        </c:title>
        <c:numFmt formatCode="\₹#,##0;&quot;(₹&quot;#,##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03222848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5</xdr:col>
      <xdr:colOff>384540</xdr:colOff>
      <xdr:row>63</xdr:row>
      <xdr:rowOff>75240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45</xdr:row>
      <xdr:rowOff>0</xdr:rowOff>
    </xdr:from>
    <xdr:to>
      <xdr:col>13</xdr:col>
      <xdr:colOff>632190</xdr:colOff>
      <xdr:row>63</xdr:row>
      <xdr:rowOff>75240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0</xdr:colOff>
      <xdr:row>45</xdr:row>
      <xdr:rowOff>0</xdr:rowOff>
    </xdr:from>
    <xdr:to>
      <xdr:col>25</xdr:col>
      <xdr:colOff>35640</xdr:colOff>
      <xdr:row>63</xdr:row>
      <xdr:rowOff>75240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GridLines="0" zoomScaleNormal="100" workbookViewId="0">
      <selection activeCell="I23" sqref="I23"/>
    </sheetView>
  </sheetViews>
  <sheetFormatPr defaultColWidth="8.7109375" defaultRowHeight="15" x14ac:dyDescent="0.25"/>
  <cols>
    <col min="1" max="1" width="28" customWidth="1"/>
    <col min="2" max="4" width="14" customWidth="1"/>
    <col min="5" max="5" width="16" customWidth="1"/>
  </cols>
  <sheetData>
    <row r="1" spans="1:5" ht="15.75" x14ac:dyDescent="0.25">
      <c r="A1" s="49" t="s">
        <v>0</v>
      </c>
      <c r="B1" s="49"/>
      <c r="C1" s="49"/>
      <c r="D1" s="49"/>
      <c r="E1" s="49"/>
    </row>
    <row r="2" spans="1:5" x14ac:dyDescent="0.25">
      <c r="A2" s="50"/>
      <c r="B2" s="50"/>
      <c r="C2" s="50"/>
      <c r="D2" s="50"/>
      <c r="E2" s="50"/>
    </row>
    <row r="3" spans="1: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25">
      <c r="A4" s="2" t="s">
        <v>6</v>
      </c>
    </row>
    <row r="5" spans="1:5" x14ac:dyDescent="0.25">
      <c r="A5" s="3" t="s">
        <v>7</v>
      </c>
      <c r="B5" s="4">
        <v>19655</v>
      </c>
      <c r="C5" s="4">
        <v>21739</v>
      </c>
      <c r="D5" s="4">
        <v>25000</v>
      </c>
      <c r="E5" s="5">
        <f t="shared" ref="E5:E10" si="0">B5+C5+D5</f>
        <v>66394</v>
      </c>
    </row>
    <row r="6" spans="1:5" x14ac:dyDescent="0.25">
      <c r="A6" s="3" t="s">
        <v>8</v>
      </c>
      <c r="B6" s="4">
        <v>0</v>
      </c>
      <c r="C6" s="4">
        <v>3840</v>
      </c>
      <c r="D6" s="4">
        <v>7680</v>
      </c>
      <c r="E6" s="5">
        <f t="shared" si="0"/>
        <v>11520</v>
      </c>
    </row>
    <row r="7" spans="1:5" x14ac:dyDescent="0.25">
      <c r="A7" s="3" t="s">
        <v>9</v>
      </c>
      <c r="B7" s="4">
        <v>86400</v>
      </c>
      <c r="C7" s="4">
        <v>108000</v>
      </c>
      <c r="D7" s="4">
        <v>129600</v>
      </c>
      <c r="E7" s="5">
        <f t="shared" si="0"/>
        <v>324000</v>
      </c>
    </row>
    <row r="8" spans="1:5" x14ac:dyDescent="0.25">
      <c r="A8" s="3" t="s">
        <v>10</v>
      </c>
      <c r="B8" s="4">
        <v>55720</v>
      </c>
      <c r="C8" s="4">
        <v>69650</v>
      </c>
      <c r="D8" s="4">
        <v>83580</v>
      </c>
      <c r="E8" s="5">
        <f t="shared" si="0"/>
        <v>208950</v>
      </c>
    </row>
    <row r="9" spans="1:5" x14ac:dyDescent="0.25">
      <c r="A9" s="3" t="s">
        <v>11</v>
      </c>
      <c r="B9" s="4">
        <v>18000</v>
      </c>
      <c r="C9" s="4">
        <v>20000</v>
      </c>
      <c r="D9" s="4">
        <v>22000</v>
      </c>
      <c r="E9" s="5">
        <f t="shared" si="0"/>
        <v>60000</v>
      </c>
    </row>
    <row r="10" spans="1:5" x14ac:dyDescent="0.25">
      <c r="A10" s="2" t="s">
        <v>12</v>
      </c>
      <c r="B10" s="6">
        <f>SUM(B5:B9)</f>
        <v>179775</v>
      </c>
      <c r="C10" s="6">
        <f>SUM(C5:C9)</f>
        <v>223229</v>
      </c>
      <c r="D10" s="6">
        <f>SUM(D5:D9)</f>
        <v>267860</v>
      </c>
      <c r="E10" s="6">
        <f t="shared" si="0"/>
        <v>670864</v>
      </c>
    </row>
    <row r="11" spans="1:5" x14ac:dyDescent="0.25">
      <c r="A11" s="2" t="s">
        <v>13</v>
      </c>
    </row>
    <row r="12" spans="1:5" x14ac:dyDescent="0.25">
      <c r="A12" s="3" t="s">
        <v>14</v>
      </c>
      <c r="B12" s="4">
        <v>234000</v>
      </c>
      <c r="C12" s="4">
        <v>240000</v>
      </c>
      <c r="D12" s="4">
        <v>276960</v>
      </c>
      <c r="E12" s="5">
        <f>B12+C12+D12</f>
        <v>750960</v>
      </c>
    </row>
    <row r="13" spans="1:5" x14ac:dyDescent="0.25">
      <c r="A13" s="3" t="s">
        <v>15</v>
      </c>
      <c r="B13" s="4">
        <v>14040</v>
      </c>
      <c r="C13" s="4">
        <v>14400</v>
      </c>
      <c r="D13" s="4">
        <v>17940</v>
      </c>
      <c r="E13" s="5">
        <f>B13+C13+D13</f>
        <v>46380</v>
      </c>
    </row>
    <row r="14" spans="1:5" x14ac:dyDescent="0.25">
      <c r="A14" s="3" t="s">
        <v>16</v>
      </c>
      <c r="B14" s="4">
        <v>30000</v>
      </c>
      <c r="C14" s="4">
        <v>37500</v>
      </c>
      <c r="D14" s="4">
        <v>36000</v>
      </c>
      <c r="E14" s="5">
        <f>B14+C14+D14</f>
        <v>103500</v>
      </c>
    </row>
    <row r="15" spans="1:5" x14ac:dyDescent="0.25">
      <c r="A15" s="2" t="s">
        <v>17</v>
      </c>
      <c r="B15" s="6">
        <f>SUM(B12:B14)</f>
        <v>278040</v>
      </c>
      <c r="C15" s="6">
        <f>SUM(C12:C14)</f>
        <v>291900</v>
      </c>
      <c r="D15" s="6">
        <f>SUM(D12:D14)</f>
        <v>330900</v>
      </c>
      <c r="E15" s="6">
        <f>B15+C15+D15</f>
        <v>900840</v>
      </c>
    </row>
    <row r="16" spans="1:5" x14ac:dyDescent="0.25">
      <c r="A16" s="2" t="s">
        <v>18</v>
      </c>
      <c r="B16" s="7">
        <f>B10-B15</f>
        <v>-98265</v>
      </c>
      <c r="C16" s="7">
        <f>C10-C15</f>
        <v>-68671</v>
      </c>
      <c r="D16" s="7">
        <f>D10-D15</f>
        <v>-63040</v>
      </c>
      <c r="E16" s="7">
        <f>B16+C16+D16</f>
        <v>-229976</v>
      </c>
    </row>
    <row r="17" spans="1:5" x14ac:dyDescent="0.25">
      <c r="A17" s="2" t="s">
        <v>19</v>
      </c>
    </row>
    <row r="18" spans="1:5" x14ac:dyDescent="0.25">
      <c r="A18" s="3" t="s">
        <v>20</v>
      </c>
      <c r="B18" s="4">
        <v>120000</v>
      </c>
      <c r="C18" s="4">
        <v>120000</v>
      </c>
      <c r="D18" s="4">
        <v>120000</v>
      </c>
      <c r="E18" s="5">
        <f t="shared" ref="E18:E34" si="1">B18+C18+D18</f>
        <v>360000</v>
      </c>
    </row>
    <row r="19" spans="1:5" x14ac:dyDescent="0.25">
      <c r="A19" s="3" t="s">
        <v>21</v>
      </c>
      <c r="B19" s="4">
        <v>80000</v>
      </c>
      <c r="C19" s="4">
        <v>80000</v>
      </c>
      <c r="D19" s="4">
        <v>80000</v>
      </c>
      <c r="E19" s="5">
        <f t="shared" si="1"/>
        <v>240000</v>
      </c>
    </row>
    <row r="20" spans="1:5" x14ac:dyDescent="0.25">
      <c r="A20" s="3" t="s">
        <v>22</v>
      </c>
      <c r="B20" s="4">
        <v>60000</v>
      </c>
      <c r="C20" s="4">
        <v>60000</v>
      </c>
      <c r="D20" s="4">
        <v>75000</v>
      </c>
      <c r="E20" s="5">
        <f t="shared" si="1"/>
        <v>195000</v>
      </c>
    </row>
    <row r="21" spans="1:5" x14ac:dyDescent="0.25">
      <c r="A21" s="3" t="s">
        <v>23</v>
      </c>
      <c r="B21" s="4">
        <v>35000</v>
      </c>
      <c r="C21" s="4">
        <v>38000</v>
      </c>
      <c r="D21" s="4">
        <v>42000</v>
      </c>
      <c r="E21" s="5">
        <f t="shared" si="1"/>
        <v>115000</v>
      </c>
    </row>
    <row r="22" spans="1:5" x14ac:dyDescent="0.25">
      <c r="A22" s="3" t="s">
        <v>24</v>
      </c>
      <c r="B22" s="4">
        <v>25000</v>
      </c>
      <c r="C22" s="4">
        <v>25000</v>
      </c>
      <c r="D22" s="4">
        <v>25000</v>
      </c>
      <c r="E22" s="5">
        <f t="shared" si="1"/>
        <v>75000</v>
      </c>
    </row>
    <row r="23" spans="1:5" x14ac:dyDescent="0.25">
      <c r="A23" s="3" t="s">
        <v>25</v>
      </c>
      <c r="B23" s="4">
        <v>80000</v>
      </c>
      <c r="C23" s="4">
        <v>90000</v>
      </c>
      <c r="D23" s="4">
        <v>100000</v>
      </c>
      <c r="E23" s="5">
        <f t="shared" si="1"/>
        <v>270000</v>
      </c>
    </row>
    <row r="24" spans="1:5" x14ac:dyDescent="0.25">
      <c r="A24" s="3" t="s">
        <v>26</v>
      </c>
      <c r="B24" s="4">
        <v>15000</v>
      </c>
      <c r="C24" s="4">
        <v>20000</v>
      </c>
      <c r="D24" s="4">
        <v>25000</v>
      </c>
      <c r="E24" s="5">
        <f t="shared" si="1"/>
        <v>60000</v>
      </c>
    </row>
    <row r="25" spans="1:5" x14ac:dyDescent="0.25">
      <c r="A25" s="3" t="s">
        <v>27</v>
      </c>
      <c r="B25" s="4">
        <v>20000</v>
      </c>
      <c r="C25" s="4">
        <v>20000</v>
      </c>
      <c r="D25" s="4">
        <v>22000</v>
      </c>
      <c r="E25" s="5">
        <f t="shared" si="1"/>
        <v>62000</v>
      </c>
    </row>
    <row r="26" spans="1:5" x14ac:dyDescent="0.25">
      <c r="A26" s="3" t="s">
        <v>28</v>
      </c>
      <c r="B26" s="4">
        <v>15000</v>
      </c>
      <c r="C26" s="4">
        <v>15000</v>
      </c>
      <c r="D26" s="4">
        <v>15000</v>
      </c>
      <c r="E26" s="5">
        <f t="shared" si="1"/>
        <v>45000</v>
      </c>
    </row>
    <row r="27" spans="1:5" x14ac:dyDescent="0.25">
      <c r="A27" s="3" t="s">
        <v>29</v>
      </c>
      <c r="B27" s="4">
        <v>8000</v>
      </c>
      <c r="C27" s="4">
        <v>8000</v>
      </c>
      <c r="D27" s="4">
        <v>8000</v>
      </c>
      <c r="E27" s="5">
        <f t="shared" si="1"/>
        <v>24000</v>
      </c>
    </row>
    <row r="28" spans="1:5" x14ac:dyDescent="0.25">
      <c r="A28" s="3" t="s">
        <v>30</v>
      </c>
      <c r="B28" s="4">
        <v>5000</v>
      </c>
      <c r="C28" s="4">
        <v>5000</v>
      </c>
      <c r="D28" s="4">
        <v>5000</v>
      </c>
      <c r="E28" s="5">
        <f t="shared" si="1"/>
        <v>15000</v>
      </c>
    </row>
    <row r="29" spans="1:5" x14ac:dyDescent="0.25">
      <c r="A29" s="2" t="s">
        <v>31</v>
      </c>
      <c r="B29" s="6">
        <f>SUM(B18:B28)</f>
        <v>463000</v>
      </c>
      <c r="C29" s="6">
        <f>SUM(C18:C28)</f>
        <v>481000</v>
      </c>
      <c r="D29" s="6">
        <f>SUM(D18:D28)</f>
        <v>517000</v>
      </c>
      <c r="E29" s="6">
        <f t="shared" si="1"/>
        <v>1461000</v>
      </c>
    </row>
    <row r="30" spans="1:5" x14ac:dyDescent="0.25">
      <c r="A30" s="2" t="s">
        <v>32</v>
      </c>
      <c r="B30" s="8">
        <f>B16-B29</f>
        <v>-561265</v>
      </c>
      <c r="C30" s="8">
        <f>C16-C29</f>
        <v>-549671</v>
      </c>
      <c r="D30" s="8">
        <f>D16-D29</f>
        <v>-580040</v>
      </c>
      <c r="E30" s="8">
        <f t="shared" si="1"/>
        <v>-1690976</v>
      </c>
    </row>
    <row r="31" spans="1:5" x14ac:dyDescent="0.25">
      <c r="A31" s="3" t="s">
        <v>33</v>
      </c>
      <c r="B31" s="4">
        <v>3500</v>
      </c>
      <c r="C31" s="4">
        <v>3500</v>
      </c>
      <c r="D31" s="4">
        <v>3500</v>
      </c>
      <c r="E31" s="5">
        <f t="shared" si="1"/>
        <v>10500</v>
      </c>
    </row>
    <row r="32" spans="1:5" x14ac:dyDescent="0.25">
      <c r="A32" s="3" t="s">
        <v>34</v>
      </c>
      <c r="B32" s="4">
        <v>12500</v>
      </c>
      <c r="C32" s="4">
        <v>12500</v>
      </c>
      <c r="D32" s="4">
        <v>12500</v>
      </c>
      <c r="E32" s="5">
        <f t="shared" si="1"/>
        <v>37500</v>
      </c>
    </row>
    <row r="33" spans="1:5" x14ac:dyDescent="0.25">
      <c r="A33" s="3" t="s">
        <v>35</v>
      </c>
      <c r="B33" s="6">
        <f>SUM(B31:B32)</f>
        <v>16000</v>
      </c>
      <c r="C33" s="6">
        <f>SUM(C31:C32)</f>
        <v>16000</v>
      </c>
      <c r="D33" s="6">
        <f>SUM(D31:D32)</f>
        <v>16000</v>
      </c>
      <c r="E33" s="6">
        <f t="shared" si="1"/>
        <v>48000</v>
      </c>
    </row>
    <row r="34" spans="1:5" x14ac:dyDescent="0.25">
      <c r="A34" s="2" t="s">
        <v>36</v>
      </c>
      <c r="B34" s="9">
        <f>B30-B33</f>
        <v>-577265</v>
      </c>
      <c r="C34" s="9">
        <f>C30-C33</f>
        <v>-565671</v>
      </c>
      <c r="D34" s="9">
        <f>D30-D33</f>
        <v>-596040</v>
      </c>
      <c r="E34" s="9">
        <f t="shared" si="1"/>
        <v>-1738976</v>
      </c>
    </row>
  </sheetData>
  <mergeCells count="2">
    <mergeCell ref="A1:E1"/>
    <mergeCell ref="A2:E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GridLines="0" zoomScaleNormal="100" workbookViewId="0">
      <selection sqref="A1:E1"/>
    </sheetView>
  </sheetViews>
  <sheetFormatPr defaultColWidth="8.7109375" defaultRowHeight="15" x14ac:dyDescent="0.25"/>
  <cols>
    <col min="1" max="1" width="28" customWidth="1"/>
    <col min="2" max="4" width="14" customWidth="1"/>
    <col min="5" max="5" width="16" customWidth="1"/>
  </cols>
  <sheetData>
    <row r="1" spans="1:5" ht="15.75" x14ac:dyDescent="0.25">
      <c r="A1" s="51" t="s">
        <v>37</v>
      </c>
      <c r="B1" s="51"/>
      <c r="C1" s="51"/>
      <c r="D1" s="51"/>
      <c r="E1" s="51"/>
    </row>
    <row r="2" spans="1:5" x14ac:dyDescent="0.25">
      <c r="A2" s="50"/>
      <c r="B2" s="50"/>
      <c r="C2" s="50"/>
      <c r="D2" s="50"/>
      <c r="E2" s="50"/>
    </row>
    <row r="3" spans="1:5" x14ac:dyDescent="0.2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</row>
    <row r="4" spans="1:5" x14ac:dyDescent="0.25">
      <c r="A4" s="2" t="s">
        <v>6</v>
      </c>
    </row>
    <row r="5" spans="1:5" x14ac:dyDescent="0.25">
      <c r="A5" s="3" t="s">
        <v>7</v>
      </c>
      <c r="B5" s="4">
        <v>23049</v>
      </c>
      <c r="C5" s="4">
        <v>25862</v>
      </c>
      <c r="D5" s="4">
        <v>29730</v>
      </c>
      <c r="E5" s="5">
        <f t="shared" ref="E5:E10" si="0">B5+C5+D5</f>
        <v>78641</v>
      </c>
    </row>
    <row r="6" spans="1:5" x14ac:dyDescent="0.25">
      <c r="A6" s="3" t="s">
        <v>8</v>
      </c>
      <c r="B6" s="4">
        <v>0</v>
      </c>
      <c r="C6" s="4">
        <v>5760</v>
      </c>
      <c r="D6" s="4">
        <v>11520</v>
      </c>
      <c r="E6" s="5">
        <f t="shared" si="0"/>
        <v>17280</v>
      </c>
    </row>
    <row r="7" spans="1:5" x14ac:dyDescent="0.25">
      <c r="A7" s="3" t="s">
        <v>9</v>
      </c>
      <c r="B7" s="4">
        <v>108000</v>
      </c>
      <c r="C7" s="4">
        <v>129600</v>
      </c>
      <c r="D7" s="4">
        <v>172800</v>
      </c>
      <c r="E7" s="5">
        <f t="shared" si="0"/>
        <v>410400</v>
      </c>
    </row>
    <row r="8" spans="1:5" x14ac:dyDescent="0.25">
      <c r="A8" s="3" t="s">
        <v>10</v>
      </c>
      <c r="B8" s="4">
        <v>69650</v>
      </c>
      <c r="C8" s="4">
        <v>89550</v>
      </c>
      <c r="D8" s="4">
        <v>109450</v>
      </c>
      <c r="E8" s="5">
        <f t="shared" si="0"/>
        <v>268650</v>
      </c>
    </row>
    <row r="9" spans="1:5" x14ac:dyDescent="0.25">
      <c r="A9" s="3" t="s">
        <v>11</v>
      </c>
      <c r="B9" s="4">
        <v>25000</v>
      </c>
      <c r="C9" s="4">
        <v>28000</v>
      </c>
      <c r="D9" s="4">
        <v>32000</v>
      </c>
      <c r="E9" s="5">
        <f t="shared" si="0"/>
        <v>85000</v>
      </c>
    </row>
    <row r="10" spans="1:5" x14ac:dyDescent="0.25">
      <c r="A10" s="2" t="s">
        <v>12</v>
      </c>
      <c r="B10" s="6">
        <f>SUM(B5:B9)</f>
        <v>225699</v>
      </c>
      <c r="C10" s="6">
        <f>SUM(C5:C9)</f>
        <v>278772</v>
      </c>
      <c r="D10" s="6">
        <f>SUM(D5:D9)</f>
        <v>355500</v>
      </c>
      <c r="E10" s="6">
        <f t="shared" si="0"/>
        <v>859971</v>
      </c>
    </row>
    <row r="11" spans="1:5" x14ac:dyDescent="0.25">
      <c r="A11" s="2" t="s">
        <v>13</v>
      </c>
    </row>
    <row r="12" spans="1:5" x14ac:dyDescent="0.25">
      <c r="A12" s="3" t="s">
        <v>14</v>
      </c>
      <c r="B12" s="4">
        <v>273000</v>
      </c>
      <c r="C12" s="4">
        <v>288000</v>
      </c>
      <c r="D12" s="4">
        <v>324000</v>
      </c>
      <c r="E12" s="5">
        <f>B12+C12+D12</f>
        <v>885000</v>
      </c>
    </row>
    <row r="13" spans="1:5" x14ac:dyDescent="0.25">
      <c r="A13" s="3" t="s">
        <v>15</v>
      </c>
      <c r="B13" s="4">
        <v>16380</v>
      </c>
      <c r="C13" s="4">
        <v>17280</v>
      </c>
      <c r="D13" s="4">
        <v>19440</v>
      </c>
      <c r="E13" s="5">
        <f>B13+C13+D13</f>
        <v>53100</v>
      </c>
    </row>
    <row r="14" spans="1:5" x14ac:dyDescent="0.25">
      <c r="A14" s="3" t="s">
        <v>16</v>
      </c>
      <c r="B14" s="4">
        <v>35000</v>
      </c>
      <c r="C14" s="4">
        <v>42500</v>
      </c>
      <c r="D14" s="4">
        <v>50000</v>
      </c>
      <c r="E14" s="5">
        <f>B14+C14+D14</f>
        <v>127500</v>
      </c>
    </row>
    <row r="15" spans="1:5" x14ac:dyDescent="0.25">
      <c r="A15" s="2" t="s">
        <v>17</v>
      </c>
      <c r="B15" s="6">
        <f>SUM(B12:B14)</f>
        <v>324380</v>
      </c>
      <c r="C15" s="6">
        <f>SUM(C12:C14)</f>
        <v>347780</v>
      </c>
      <c r="D15" s="6">
        <f>SUM(D12:D14)</f>
        <v>393440</v>
      </c>
      <c r="E15" s="6">
        <f>B15+C15+D15</f>
        <v>1065600</v>
      </c>
    </row>
    <row r="16" spans="1:5" x14ac:dyDescent="0.25">
      <c r="A16" s="2" t="s">
        <v>18</v>
      </c>
      <c r="B16" s="7">
        <f>B10-B15</f>
        <v>-98681</v>
      </c>
      <c r="C16" s="7">
        <f>C10-C15</f>
        <v>-69008</v>
      </c>
      <c r="D16" s="7">
        <f>D10-D15</f>
        <v>-37940</v>
      </c>
      <c r="E16" s="7">
        <f>B16+C16+D16</f>
        <v>-205629</v>
      </c>
    </row>
    <row r="17" spans="1:5" x14ac:dyDescent="0.25">
      <c r="A17" s="2" t="s">
        <v>19</v>
      </c>
    </row>
    <row r="18" spans="1:5" x14ac:dyDescent="0.25">
      <c r="A18" s="3" t="s">
        <v>20</v>
      </c>
      <c r="B18" s="4">
        <v>120000</v>
      </c>
      <c r="C18" s="4">
        <v>120000</v>
      </c>
      <c r="D18" s="4">
        <v>120000</v>
      </c>
      <c r="E18" s="5">
        <f t="shared" ref="E18:E34" si="1">B18+C18+D18</f>
        <v>360000</v>
      </c>
    </row>
    <row r="19" spans="1:5" x14ac:dyDescent="0.25">
      <c r="A19" s="3" t="s">
        <v>21</v>
      </c>
      <c r="B19" s="4">
        <v>80000</v>
      </c>
      <c r="C19" s="4">
        <v>80000</v>
      </c>
      <c r="D19" s="4">
        <v>80000</v>
      </c>
      <c r="E19" s="5">
        <f t="shared" si="1"/>
        <v>240000</v>
      </c>
    </row>
    <row r="20" spans="1:5" x14ac:dyDescent="0.25">
      <c r="A20" s="3" t="s">
        <v>22</v>
      </c>
      <c r="B20" s="4">
        <v>60000</v>
      </c>
      <c r="C20" s="4">
        <v>60000</v>
      </c>
      <c r="D20" s="4">
        <v>60000</v>
      </c>
      <c r="E20" s="5">
        <f t="shared" si="1"/>
        <v>180000</v>
      </c>
    </row>
    <row r="21" spans="1:5" x14ac:dyDescent="0.25">
      <c r="A21" s="3" t="s">
        <v>23</v>
      </c>
      <c r="B21" s="4">
        <v>30000</v>
      </c>
      <c r="C21" s="4">
        <v>30000</v>
      </c>
      <c r="D21" s="4">
        <v>30000</v>
      </c>
      <c r="E21" s="5">
        <f t="shared" si="1"/>
        <v>90000</v>
      </c>
    </row>
    <row r="22" spans="1:5" x14ac:dyDescent="0.25">
      <c r="A22" s="3" t="s">
        <v>24</v>
      </c>
      <c r="B22" s="4">
        <v>25000</v>
      </c>
      <c r="C22" s="4">
        <v>25000</v>
      </c>
      <c r="D22" s="4">
        <v>25000</v>
      </c>
      <c r="E22" s="5">
        <f t="shared" si="1"/>
        <v>75000</v>
      </c>
    </row>
    <row r="23" spans="1:5" x14ac:dyDescent="0.25">
      <c r="A23" s="3" t="s">
        <v>25</v>
      </c>
      <c r="B23" s="4">
        <v>70000</v>
      </c>
      <c r="C23" s="4">
        <v>75000</v>
      </c>
      <c r="D23" s="4">
        <v>80000</v>
      </c>
      <c r="E23" s="5">
        <f t="shared" si="1"/>
        <v>225000</v>
      </c>
    </row>
    <row r="24" spans="1:5" x14ac:dyDescent="0.25">
      <c r="A24" s="3" t="s">
        <v>26</v>
      </c>
      <c r="B24" s="4">
        <v>10000</v>
      </c>
      <c r="C24" s="4">
        <v>12000</v>
      </c>
      <c r="D24" s="4">
        <v>15000</v>
      </c>
      <c r="E24" s="5">
        <f t="shared" si="1"/>
        <v>37000</v>
      </c>
    </row>
    <row r="25" spans="1:5" x14ac:dyDescent="0.25">
      <c r="A25" s="3" t="s">
        <v>27</v>
      </c>
      <c r="B25" s="4">
        <v>18000</v>
      </c>
      <c r="C25" s="4">
        <v>18000</v>
      </c>
      <c r="D25" s="4">
        <v>18000</v>
      </c>
      <c r="E25" s="5">
        <f t="shared" si="1"/>
        <v>54000</v>
      </c>
    </row>
    <row r="26" spans="1:5" x14ac:dyDescent="0.25">
      <c r="A26" s="3" t="s">
        <v>28</v>
      </c>
      <c r="B26" s="4">
        <v>15000</v>
      </c>
      <c r="C26" s="4">
        <v>15000</v>
      </c>
      <c r="D26" s="4">
        <v>15000</v>
      </c>
      <c r="E26" s="5">
        <f t="shared" si="1"/>
        <v>45000</v>
      </c>
    </row>
    <row r="27" spans="1:5" x14ac:dyDescent="0.25">
      <c r="A27" s="3" t="s">
        <v>29</v>
      </c>
      <c r="B27" s="4">
        <v>8000</v>
      </c>
      <c r="C27" s="4">
        <v>8000</v>
      </c>
      <c r="D27" s="4">
        <v>8000</v>
      </c>
      <c r="E27" s="5">
        <f t="shared" si="1"/>
        <v>24000</v>
      </c>
    </row>
    <row r="28" spans="1:5" x14ac:dyDescent="0.25">
      <c r="A28" s="3" t="s">
        <v>30</v>
      </c>
      <c r="B28" s="4">
        <v>5000</v>
      </c>
      <c r="C28" s="4">
        <v>5000</v>
      </c>
      <c r="D28" s="4">
        <v>5000</v>
      </c>
      <c r="E28" s="5">
        <f t="shared" si="1"/>
        <v>15000</v>
      </c>
    </row>
    <row r="29" spans="1:5" x14ac:dyDescent="0.25">
      <c r="A29" s="2" t="s">
        <v>31</v>
      </c>
      <c r="B29" s="6">
        <f>SUM(B18:B28)</f>
        <v>441000</v>
      </c>
      <c r="C29" s="6">
        <f>SUM(C18:C28)</f>
        <v>448000</v>
      </c>
      <c r="D29" s="6">
        <f>SUM(D18:D28)</f>
        <v>456000</v>
      </c>
      <c r="E29" s="6">
        <f t="shared" si="1"/>
        <v>1345000</v>
      </c>
    </row>
    <row r="30" spans="1:5" x14ac:dyDescent="0.25">
      <c r="A30" s="2" t="s">
        <v>32</v>
      </c>
      <c r="B30" s="8">
        <f>B16-B29</f>
        <v>-539681</v>
      </c>
      <c r="C30" s="8">
        <f>C16-C29</f>
        <v>-517008</v>
      </c>
      <c r="D30" s="8">
        <f>D16-D29</f>
        <v>-493940</v>
      </c>
      <c r="E30" s="8">
        <f t="shared" si="1"/>
        <v>-1550629</v>
      </c>
    </row>
    <row r="31" spans="1:5" x14ac:dyDescent="0.25">
      <c r="A31" s="3" t="s">
        <v>33</v>
      </c>
      <c r="B31" s="4">
        <v>3500</v>
      </c>
      <c r="C31" s="4">
        <v>3500</v>
      </c>
      <c r="D31" s="4">
        <v>3500</v>
      </c>
      <c r="E31" s="5">
        <f t="shared" si="1"/>
        <v>10500</v>
      </c>
    </row>
    <row r="32" spans="1:5" x14ac:dyDescent="0.25">
      <c r="A32" s="3" t="s">
        <v>34</v>
      </c>
      <c r="B32" s="4">
        <v>12500</v>
      </c>
      <c r="C32" s="4">
        <v>12500</v>
      </c>
      <c r="D32" s="4">
        <v>12500</v>
      </c>
      <c r="E32" s="5">
        <f t="shared" si="1"/>
        <v>37500</v>
      </c>
    </row>
    <row r="33" spans="1:5" x14ac:dyDescent="0.25">
      <c r="A33" s="3" t="s">
        <v>35</v>
      </c>
      <c r="B33" s="6">
        <f>SUM(B31:B32)</f>
        <v>16000</v>
      </c>
      <c r="C33" s="6">
        <f>SUM(C31:C32)</f>
        <v>16000</v>
      </c>
      <c r="D33" s="6">
        <f>SUM(D31:D32)</f>
        <v>16000</v>
      </c>
      <c r="E33" s="6">
        <f t="shared" si="1"/>
        <v>48000</v>
      </c>
    </row>
    <row r="34" spans="1:5" x14ac:dyDescent="0.25">
      <c r="A34" s="2" t="s">
        <v>36</v>
      </c>
      <c r="B34" s="9">
        <f>B30-B33</f>
        <v>-555681</v>
      </c>
      <c r="C34" s="9">
        <f>C30-C33</f>
        <v>-533008</v>
      </c>
      <c r="D34" s="9">
        <f>D30-D33</f>
        <v>-509940</v>
      </c>
      <c r="E34" s="9">
        <f t="shared" si="1"/>
        <v>-1598629</v>
      </c>
    </row>
  </sheetData>
  <mergeCells count="2">
    <mergeCell ref="A1:E1"/>
    <mergeCell ref="A2:E2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9"/>
  <sheetViews>
    <sheetView showGridLines="0" tabSelected="1" zoomScaleNormal="100" workbookViewId="0">
      <pane ySplit="9" topLeftCell="A22" activePane="bottomLeft" state="frozen"/>
      <selection pane="bottomLeft" activeCell="A3" sqref="A3:O3"/>
    </sheetView>
  </sheetViews>
  <sheetFormatPr defaultColWidth="8.7109375" defaultRowHeight="15" x14ac:dyDescent="0.25"/>
  <cols>
    <col min="1" max="1" width="22" customWidth="1"/>
    <col min="2" max="4" width="11.7109375" bestFit="1" customWidth="1"/>
    <col min="5" max="5" width="9" customWidth="1"/>
    <col min="6" max="6" width="7.85546875" bestFit="1" customWidth="1"/>
    <col min="7" max="8" width="13.5703125" bestFit="1" customWidth="1"/>
    <col min="9" max="10" width="12.28515625" bestFit="1" customWidth="1"/>
    <col min="11" max="11" width="1.5703125" customWidth="1"/>
    <col min="12" max="12" width="11" customWidth="1"/>
    <col min="13" max="13" width="11.7109375" bestFit="1" customWidth="1"/>
    <col min="14" max="14" width="11" customWidth="1"/>
    <col min="15" max="15" width="9" customWidth="1"/>
    <col min="16" max="19" width="11" customWidth="1"/>
    <col min="20" max="20" width="2" customWidth="1"/>
    <col min="21" max="29" width="3.140625" customWidth="1"/>
  </cols>
  <sheetData>
    <row r="1" spans="1:19" ht="7.5" customHeight="1" x14ac:dyDescent="0.25"/>
    <row r="2" spans="1:19" ht="36" customHeight="1" x14ac:dyDescent="0.25">
      <c r="A2" s="68" t="s">
        <v>38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9" ht="21.75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9" ht="7.5" customHeight="1" x14ac:dyDescent="0.25"/>
    <row r="5" spans="1:19" ht="21.75" customHeight="1" x14ac:dyDescent="0.25">
      <c r="A5" s="54" t="s">
        <v>12</v>
      </c>
      <c r="B5" s="54"/>
      <c r="C5" s="54"/>
      <c r="D5" s="54"/>
      <c r="F5" s="70" t="s">
        <v>18</v>
      </c>
      <c r="G5" s="70"/>
      <c r="H5" s="70"/>
      <c r="I5" s="70"/>
      <c r="K5" s="71" t="s">
        <v>32</v>
      </c>
      <c r="L5" s="71"/>
      <c r="M5" s="71"/>
      <c r="N5" s="71"/>
      <c r="P5" s="63" t="s">
        <v>36</v>
      </c>
      <c r="Q5" s="63"/>
      <c r="R5" s="63"/>
      <c r="S5" s="63"/>
    </row>
    <row r="6" spans="1:19" ht="21.75" customHeight="1" x14ac:dyDescent="0.25">
      <c r="A6" s="64">
        <f>IFERROR('Actuals Data'!E10,0)</f>
        <v>670864</v>
      </c>
      <c r="B6" s="64"/>
      <c r="C6" s="64"/>
      <c r="D6" s="64"/>
      <c r="F6" s="65">
        <f>IFERROR('Actuals Data'!E16,0)</f>
        <v>-229976</v>
      </c>
      <c r="G6" s="65"/>
      <c r="H6" s="65"/>
      <c r="I6" s="65"/>
      <c r="K6" s="66">
        <f>IFERROR('Actuals Data'!E30,0)</f>
        <v>-1690976</v>
      </c>
      <c r="L6" s="66"/>
      <c r="M6" s="66"/>
      <c r="N6" s="66"/>
      <c r="P6" s="67">
        <f>IFERROR('Actuals Data'!E34,0)</f>
        <v>-1738976</v>
      </c>
      <c r="Q6" s="67"/>
      <c r="R6" s="67"/>
      <c r="S6" s="67"/>
    </row>
    <row r="7" spans="1:19" ht="21.75" customHeight="1" x14ac:dyDescent="0.25">
      <c r="A7" s="55" t="s">
        <v>39</v>
      </c>
      <c r="B7" s="55"/>
      <c r="C7" s="55"/>
      <c r="D7" s="55"/>
      <c r="F7" s="56" t="s">
        <v>39</v>
      </c>
      <c r="G7" s="56"/>
      <c r="H7" s="56"/>
      <c r="I7" s="56"/>
      <c r="K7" s="57" t="s">
        <v>39</v>
      </c>
      <c r="L7" s="57"/>
      <c r="M7" s="57"/>
      <c r="N7" s="57"/>
      <c r="P7" s="58" t="s">
        <v>39</v>
      </c>
      <c r="Q7" s="58"/>
      <c r="R7" s="58"/>
      <c r="S7" s="58"/>
    </row>
    <row r="8" spans="1:19" ht="21.75" customHeight="1" x14ac:dyDescent="0.25">
      <c r="A8" s="59">
        <f>IFERROR('Variance Engine'!M4,0)</f>
        <v>670864</v>
      </c>
      <c r="B8" s="59"/>
      <c r="D8" s="11" t="str">
        <f>IFERROR(TEXT(ABS(IFERROR('Variance Engine'!M4/'Budget Data'!E10,0)),"0.0%")&amp;IF('Variance Engine'!M4&gt;=0," ▲"," ▼"),"-")</f>
        <v>78.0% ▲</v>
      </c>
      <c r="F8" s="60">
        <f>IFERROR('Variance Engine'!M14,0)</f>
        <v>-229976</v>
      </c>
      <c r="G8" s="60"/>
      <c r="I8" s="12" t="str">
        <f>IFERROR(TEXT(ABS(IFERROR('Variance Engine'!M14/'Budget Data'!E16,0)),"0.0%")&amp;IF('Variance Engine'!M14&gt;=0," ▲"," ▼"),"-")</f>
        <v>111.8% ▼</v>
      </c>
      <c r="K8" s="61">
        <f>IFERROR('Variance Engine'!M23,0)</f>
        <v>-1690976</v>
      </c>
      <c r="L8" s="61"/>
      <c r="N8" s="13" t="str">
        <f>IFERROR(TEXT(ABS(IFERROR('Variance Engine'!M23/'Budget Data'!E30,0)),"0.0%")&amp;IF('Variance Engine'!M23&gt;=0," ▲"," ▼"),"-")</f>
        <v>109.1% ▼</v>
      </c>
      <c r="P8" s="62">
        <f>IFERROR('Variance Engine'!M24,0)</f>
        <v>-1738976</v>
      </c>
      <c r="Q8" s="62"/>
      <c r="S8" s="14" t="str">
        <f>IFERROR(TEXT(ABS(IFERROR('Variance Engine'!M24/'Budget Data'!E34,0)),"0.0%")&amp;IF('Variance Engine'!M24&gt;=0," ▲"," ▼"),"-")</f>
        <v>108.8% ▼</v>
      </c>
    </row>
    <row r="9" spans="1:19" ht="7.5" customHeight="1" x14ac:dyDescent="0.25">
      <c r="A9" s="52" t="str">
        <f>IFERROR("Budget: "&amp;TEXT('Budget Data'!E10,"₹#,##0"),"")</f>
        <v>Budget: ₹8,59,971</v>
      </c>
      <c r="B9" s="52"/>
      <c r="C9" s="52"/>
      <c r="D9" s="52"/>
      <c r="F9" s="52" t="str">
        <f>IFERROR("Budget: "&amp;TEXT('Budget Data'!E16,"₹#,##0"),"")</f>
        <v>Budget: -₹2,05,629</v>
      </c>
      <c r="G9" s="52"/>
      <c r="H9" s="52"/>
      <c r="I9" s="52"/>
      <c r="K9" s="52" t="str">
        <f>IFERROR("Budget: "&amp;TEXT('Budget Data'!E30,"₹#,##0"),"")</f>
        <v>Budget: -₹15,50,629</v>
      </c>
      <c r="L9" s="52"/>
      <c r="M9" s="52"/>
      <c r="N9" s="52"/>
      <c r="P9" s="52" t="str">
        <f>IFERROR("Budget: "&amp;TEXT('Budget Data'!E34,"₹#,##0"),"")</f>
        <v>Budget: -₹15,98,629</v>
      </c>
      <c r="Q9" s="52"/>
      <c r="R9" s="52"/>
      <c r="S9" s="52"/>
    </row>
    <row r="10" spans="1:19" ht="19.5" customHeight="1" x14ac:dyDescent="0.25">
      <c r="A10" s="54" t="s">
        <v>40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</row>
    <row r="11" spans="1:19" ht="18" customHeight="1" x14ac:dyDescent="0.25">
      <c r="A11" s="15" t="s">
        <v>41</v>
      </c>
      <c r="B11" s="15" t="s">
        <v>42</v>
      </c>
      <c r="C11" s="15" t="s">
        <v>43</v>
      </c>
      <c r="D11" s="15" t="s">
        <v>44</v>
      </c>
      <c r="E11" s="15" t="s">
        <v>45</v>
      </c>
      <c r="F11" s="16"/>
      <c r="G11" s="15" t="s">
        <v>46</v>
      </c>
      <c r="H11" s="15" t="s">
        <v>47</v>
      </c>
      <c r="I11" s="15" t="s">
        <v>48</v>
      </c>
      <c r="J11" s="15" t="s">
        <v>45</v>
      </c>
      <c r="K11" s="16"/>
      <c r="L11" s="15" t="s">
        <v>49</v>
      </c>
      <c r="M11" s="15" t="s">
        <v>50</v>
      </c>
      <c r="N11" s="15" t="s">
        <v>51</v>
      </c>
      <c r="O11" s="15" t="s">
        <v>45</v>
      </c>
    </row>
    <row r="12" spans="1:19" ht="16.5" customHeight="1" x14ac:dyDescent="0.25">
      <c r="A12" s="17" t="s">
        <v>12</v>
      </c>
      <c r="B12" s="18">
        <f>IFERROR('Actuals Data'!B10,0)</f>
        <v>179775</v>
      </c>
      <c r="C12" s="18">
        <f>IFERROR('Budget Data'!B10,0)</f>
        <v>225699</v>
      </c>
      <c r="D12" s="18">
        <f>IFERROR('Variance Engine'!J4,0)</f>
        <v>179775</v>
      </c>
      <c r="E12" s="19">
        <f t="shared" ref="E12:E26" si="0">IFERROR(D12/ABS(C12),0)</f>
        <v>0.79652546090146614</v>
      </c>
      <c r="F12" s="16"/>
      <c r="G12" s="18">
        <f>IFERROR('Actuals Data'!C10,0)</f>
        <v>223229</v>
      </c>
      <c r="H12" s="18">
        <f>IFERROR('Budget Data'!C10,0)</f>
        <v>278772</v>
      </c>
      <c r="I12" s="18">
        <f>IFERROR('Variance Engine'!K4,0)</f>
        <v>223229</v>
      </c>
      <c r="J12" s="19">
        <f t="shared" ref="J12:J26" si="1">IFERROR(I12/ABS(H12),0)</f>
        <v>0.8007583258002956</v>
      </c>
      <c r="K12" s="16"/>
      <c r="L12" s="18">
        <f>IFERROR('Actuals Data'!D10,0)</f>
        <v>267860</v>
      </c>
      <c r="M12" s="18">
        <f>IFERROR('Budget Data'!D10,0)</f>
        <v>355500</v>
      </c>
      <c r="N12" s="18">
        <f>IFERROR('Variance Engine'!L4,0)</f>
        <v>267860</v>
      </c>
      <c r="O12" s="19">
        <f t="shared" ref="O12:O26" si="2">IFERROR(N12/ABS(M12),0)</f>
        <v>0.75347398030942336</v>
      </c>
    </row>
    <row r="13" spans="1:19" ht="15" customHeight="1" x14ac:dyDescent="0.25">
      <c r="A13" s="20" t="s">
        <v>52</v>
      </c>
      <c r="B13" s="21">
        <f>IFERROR('Actuals Data'!B5,0)</f>
        <v>19655</v>
      </c>
      <c r="C13" s="21">
        <f>IFERROR('Budget Data'!B5,0)</f>
        <v>23049</v>
      </c>
      <c r="D13" s="21">
        <f>IFERROR('Variance Engine'!J5,0)</f>
        <v>19655</v>
      </c>
      <c r="E13" s="22">
        <f t="shared" si="0"/>
        <v>0.85274849234240102</v>
      </c>
      <c r="F13" s="16"/>
      <c r="G13" s="21">
        <f>IFERROR('Actuals Data'!C5,0)</f>
        <v>21739</v>
      </c>
      <c r="H13" s="21">
        <f>IFERROR('Budget Data'!C5,0)</f>
        <v>25862</v>
      </c>
      <c r="I13" s="21">
        <f>IFERROR('Variance Engine'!K5,0)</f>
        <v>21739</v>
      </c>
      <c r="J13" s="22">
        <f t="shared" si="1"/>
        <v>0.84057690820508857</v>
      </c>
      <c r="K13" s="16"/>
      <c r="L13" s="21">
        <f>IFERROR('Actuals Data'!D5,0)</f>
        <v>25000</v>
      </c>
      <c r="M13" s="21">
        <f>IFERROR('Budget Data'!D5,0)</f>
        <v>29730</v>
      </c>
      <c r="N13" s="21">
        <f>IFERROR('Variance Engine'!L5,0)</f>
        <v>25000</v>
      </c>
      <c r="O13" s="22">
        <f t="shared" si="2"/>
        <v>0.84090144635048769</v>
      </c>
    </row>
    <row r="14" spans="1:19" ht="15" customHeight="1" x14ac:dyDescent="0.25">
      <c r="A14" s="20" t="s">
        <v>53</v>
      </c>
      <c r="B14" s="21">
        <f>IFERROR('Actuals Data'!B6,0)</f>
        <v>0</v>
      </c>
      <c r="C14" s="21">
        <f>IFERROR('Budget Data'!B6,0)</f>
        <v>0</v>
      </c>
      <c r="D14" s="21">
        <f>IFERROR('Variance Engine'!J6,0)</f>
        <v>0</v>
      </c>
      <c r="E14" s="22">
        <f t="shared" si="0"/>
        <v>0</v>
      </c>
      <c r="F14" s="16"/>
      <c r="G14" s="21">
        <f>IFERROR('Actuals Data'!C6,0)</f>
        <v>3840</v>
      </c>
      <c r="H14" s="21">
        <f>IFERROR('Budget Data'!C6,0)</f>
        <v>5760</v>
      </c>
      <c r="I14" s="21">
        <f>IFERROR('Variance Engine'!K6,0)</f>
        <v>3840</v>
      </c>
      <c r="J14" s="22">
        <f t="shared" si="1"/>
        <v>0.66666666666666663</v>
      </c>
      <c r="K14" s="16"/>
      <c r="L14" s="21">
        <f>IFERROR('Actuals Data'!D6,0)</f>
        <v>7680</v>
      </c>
      <c r="M14" s="21">
        <f>IFERROR('Budget Data'!D6,0)</f>
        <v>11520</v>
      </c>
      <c r="N14" s="21">
        <f>IFERROR('Variance Engine'!L6,0)</f>
        <v>7680</v>
      </c>
      <c r="O14" s="22">
        <f t="shared" si="2"/>
        <v>0.66666666666666663</v>
      </c>
    </row>
    <row r="15" spans="1:19" ht="15" customHeight="1" x14ac:dyDescent="0.25">
      <c r="A15" s="20" t="s">
        <v>54</v>
      </c>
      <c r="B15" s="21">
        <f>IFERROR('Actuals Data'!B7,0)</f>
        <v>86400</v>
      </c>
      <c r="C15" s="21">
        <f>IFERROR('Budget Data'!B7,0)</f>
        <v>108000</v>
      </c>
      <c r="D15" s="21">
        <f>IFERROR('Variance Engine'!J7,0)</f>
        <v>86400</v>
      </c>
      <c r="E15" s="22">
        <f t="shared" si="0"/>
        <v>0.8</v>
      </c>
      <c r="F15" s="16"/>
      <c r="G15" s="21">
        <f>IFERROR('Actuals Data'!C7,0)</f>
        <v>108000</v>
      </c>
      <c r="H15" s="21">
        <f>IFERROR('Budget Data'!C7,0)</f>
        <v>129600</v>
      </c>
      <c r="I15" s="21">
        <f>IFERROR('Variance Engine'!K7,0)</f>
        <v>108000</v>
      </c>
      <c r="J15" s="22">
        <f t="shared" si="1"/>
        <v>0.83333333333333337</v>
      </c>
      <c r="K15" s="16"/>
      <c r="L15" s="21">
        <f>IFERROR('Actuals Data'!D7,0)</f>
        <v>129600</v>
      </c>
      <c r="M15" s="21">
        <f>IFERROR('Budget Data'!D7,0)</f>
        <v>172800</v>
      </c>
      <c r="N15" s="21">
        <f>IFERROR('Variance Engine'!L7,0)</f>
        <v>129600</v>
      </c>
      <c r="O15" s="22">
        <f t="shared" si="2"/>
        <v>0.75</v>
      </c>
    </row>
    <row r="16" spans="1:19" ht="15" customHeight="1" x14ac:dyDescent="0.25">
      <c r="A16" s="20" t="s">
        <v>55</v>
      </c>
      <c r="B16" s="21">
        <f>IFERROR('Actuals Data'!B8,0)</f>
        <v>55720</v>
      </c>
      <c r="C16" s="21">
        <f>IFERROR('Budget Data'!B8,0)</f>
        <v>69650</v>
      </c>
      <c r="D16" s="21">
        <f>IFERROR('Variance Engine'!J8,0)</f>
        <v>55720</v>
      </c>
      <c r="E16" s="22">
        <f t="shared" si="0"/>
        <v>0.8</v>
      </c>
      <c r="F16" s="16"/>
      <c r="G16" s="21">
        <f>IFERROR('Actuals Data'!C8,0)</f>
        <v>69650</v>
      </c>
      <c r="H16" s="21">
        <f>IFERROR('Budget Data'!C8,0)</f>
        <v>89550</v>
      </c>
      <c r="I16" s="21">
        <f>IFERROR('Variance Engine'!K8,0)</f>
        <v>69650</v>
      </c>
      <c r="J16" s="22">
        <f t="shared" si="1"/>
        <v>0.77777777777777779</v>
      </c>
      <c r="K16" s="16"/>
      <c r="L16" s="21">
        <f>IFERROR('Actuals Data'!D8,0)</f>
        <v>83580</v>
      </c>
      <c r="M16" s="21">
        <f>IFERROR('Budget Data'!D8,0)</f>
        <v>109450</v>
      </c>
      <c r="N16" s="21">
        <f>IFERROR('Variance Engine'!L8,0)</f>
        <v>83580</v>
      </c>
      <c r="O16" s="22">
        <f t="shared" si="2"/>
        <v>0.76363636363636367</v>
      </c>
    </row>
    <row r="17" spans="1:19" ht="15" customHeight="1" x14ac:dyDescent="0.25">
      <c r="A17" s="20" t="s">
        <v>56</v>
      </c>
      <c r="B17" s="21">
        <f>IFERROR('Actuals Data'!B15,0)</f>
        <v>278040</v>
      </c>
      <c r="C17" s="21">
        <f>IFERROR('Budget Data'!B15,0)</f>
        <v>324380</v>
      </c>
      <c r="D17" s="21">
        <f>IFERROR('Variance Engine'!J10,0)</f>
        <v>-278040</v>
      </c>
      <c r="E17" s="22">
        <f t="shared" si="0"/>
        <v>-0.8571428571428571</v>
      </c>
      <c r="F17" s="16"/>
      <c r="G17" s="21">
        <f>IFERROR('Actuals Data'!C15,0)</f>
        <v>291900</v>
      </c>
      <c r="H17" s="21">
        <f>IFERROR('Budget Data'!C15,0)</f>
        <v>347780</v>
      </c>
      <c r="I17" s="21">
        <f>IFERROR('Variance Engine'!K10,0)</f>
        <v>-291900</v>
      </c>
      <c r="J17" s="22">
        <f t="shared" si="1"/>
        <v>-0.8393237103916269</v>
      </c>
      <c r="K17" s="16"/>
      <c r="L17" s="21">
        <f>IFERROR('Actuals Data'!D15,0)</f>
        <v>330900</v>
      </c>
      <c r="M17" s="21">
        <f>IFERROR('Budget Data'!D15,0)</f>
        <v>393440</v>
      </c>
      <c r="N17" s="21">
        <f>IFERROR('Variance Engine'!L10,0)</f>
        <v>-330900</v>
      </c>
      <c r="O17" s="22">
        <f t="shared" si="2"/>
        <v>-0.84104310695404638</v>
      </c>
    </row>
    <row r="18" spans="1:19" ht="15" customHeight="1" x14ac:dyDescent="0.25">
      <c r="A18" s="20" t="s">
        <v>57</v>
      </c>
      <c r="B18" s="21">
        <f>IFERROR('Actuals Data'!B12,0)</f>
        <v>234000</v>
      </c>
      <c r="C18" s="21">
        <f>IFERROR('Budget Data'!B12,0)</f>
        <v>273000</v>
      </c>
      <c r="D18" s="21">
        <f>IFERROR('Variance Engine'!J11,0)</f>
        <v>-234000</v>
      </c>
      <c r="E18" s="22">
        <f t="shared" si="0"/>
        <v>-0.8571428571428571</v>
      </c>
      <c r="F18" s="16"/>
      <c r="G18" s="21">
        <f>IFERROR('Actuals Data'!C12,0)</f>
        <v>240000</v>
      </c>
      <c r="H18" s="21">
        <f>IFERROR('Budget Data'!C12,0)</f>
        <v>288000</v>
      </c>
      <c r="I18" s="21">
        <f>IFERROR('Variance Engine'!K11,0)</f>
        <v>-240000</v>
      </c>
      <c r="J18" s="22">
        <f t="shared" si="1"/>
        <v>-0.83333333333333337</v>
      </c>
      <c r="K18" s="16"/>
      <c r="L18" s="21">
        <f>IFERROR('Actuals Data'!D12,0)</f>
        <v>276960</v>
      </c>
      <c r="M18" s="21">
        <f>IFERROR('Budget Data'!D12,0)</f>
        <v>324000</v>
      </c>
      <c r="N18" s="21">
        <f>IFERROR('Variance Engine'!L11,0)</f>
        <v>-276960</v>
      </c>
      <c r="O18" s="22">
        <f t="shared" si="2"/>
        <v>-0.85481481481481481</v>
      </c>
    </row>
    <row r="19" spans="1:19" ht="15" customHeight="1" x14ac:dyDescent="0.25">
      <c r="A19" s="20" t="s">
        <v>58</v>
      </c>
      <c r="B19" s="21">
        <f>IFERROR('Actuals Data'!B13,0)</f>
        <v>14040</v>
      </c>
      <c r="C19" s="21">
        <f>IFERROR('Budget Data'!B13,0)</f>
        <v>16380</v>
      </c>
      <c r="D19" s="21">
        <f>IFERROR('Variance Engine'!J12,0)</f>
        <v>-14040</v>
      </c>
      <c r="E19" s="22">
        <f t="shared" si="0"/>
        <v>-0.8571428571428571</v>
      </c>
      <c r="F19" s="16"/>
      <c r="G19" s="21">
        <f>IFERROR('Actuals Data'!C13,0)</f>
        <v>14400</v>
      </c>
      <c r="H19" s="21">
        <f>IFERROR('Budget Data'!C13,0)</f>
        <v>17280</v>
      </c>
      <c r="I19" s="21">
        <f>IFERROR('Variance Engine'!K12,0)</f>
        <v>-14400</v>
      </c>
      <c r="J19" s="22">
        <f t="shared" si="1"/>
        <v>-0.83333333333333337</v>
      </c>
      <c r="K19" s="16"/>
      <c r="L19" s="21">
        <f>IFERROR('Actuals Data'!D13,0)</f>
        <v>17940</v>
      </c>
      <c r="M19" s="21">
        <f>IFERROR('Budget Data'!D13,0)</f>
        <v>19440</v>
      </c>
      <c r="N19" s="21">
        <f>IFERROR('Variance Engine'!L12,0)</f>
        <v>-17940</v>
      </c>
      <c r="O19" s="22">
        <f t="shared" si="2"/>
        <v>-0.9228395061728395</v>
      </c>
    </row>
    <row r="20" spans="1:19" ht="15" customHeight="1" x14ac:dyDescent="0.25">
      <c r="A20" s="20" t="s">
        <v>59</v>
      </c>
      <c r="B20" s="21">
        <f>IFERROR('Actuals Data'!B14,0)</f>
        <v>30000</v>
      </c>
      <c r="C20" s="21">
        <f>IFERROR('Budget Data'!B14,0)</f>
        <v>35000</v>
      </c>
      <c r="D20" s="21">
        <f>IFERROR('Variance Engine'!J13,0)</f>
        <v>-30000</v>
      </c>
      <c r="E20" s="22">
        <f t="shared" si="0"/>
        <v>-0.8571428571428571</v>
      </c>
      <c r="F20" s="16"/>
      <c r="G20" s="21">
        <f>IFERROR('Actuals Data'!C14,0)</f>
        <v>37500</v>
      </c>
      <c r="H20" s="21">
        <f>IFERROR('Budget Data'!C14,0)</f>
        <v>42500</v>
      </c>
      <c r="I20" s="21">
        <f>IFERROR('Variance Engine'!K13,0)</f>
        <v>-37500</v>
      </c>
      <c r="J20" s="22">
        <f t="shared" si="1"/>
        <v>-0.88235294117647056</v>
      </c>
      <c r="K20" s="16"/>
      <c r="L20" s="21">
        <f>IFERROR('Actuals Data'!D14,0)</f>
        <v>36000</v>
      </c>
      <c r="M20" s="21">
        <f>IFERROR('Budget Data'!D14,0)</f>
        <v>50000</v>
      </c>
      <c r="N20" s="21">
        <f>IFERROR('Variance Engine'!L13,0)</f>
        <v>-36000</v>
      </c>
      <c r="O20" s="22">
        <f t="shared" si="2"/>
        <v>-0.72</v>
      </c>
    </row>
    <row r="21" spans="1:19" ht="16.5" customHeight="1" x14ac:dyDescent="0.25">
      <c r="A21" s="17" t="s">
        <v>18</v>
      </c>
      <c r="B21" s="18">
        <f>IFERROR('Actuals Data'!B16,0)</f>
        <v>-98265</v>
      </c>
      <c r="C21" s="18">
        <f>IFERROR('Budget Data'!B16,0)</f>
        <v>-98681</v>
      </c>
      <c r="D21" s="18">
        <f>IFERROR('Variance Engine'!J14,0)</f>
        <v>-98265</v>
      </c>
      <c r="E21" s="19">
        <f t="shared" si="0"/>
        <v>-0.99578439618568926</v>
      </c>
      <c r="F21" s="16"/>
      <c r="G21" s="18">
        <f>IFERROR('Actuals Data'!C16,0)</f>
        <v>-68671</v>
      </c>
      <c r="H21" s="18">
        <f>IFERROR('Budget Data'!C16,0)</f>
        <v>-69008</v>
      </c>
      <c r="I21" s="18">
        <f>IFERROR('Variance Engine'!K14,0)</f>
        <v>-68671</v>
      </c>
      <c r="J21" s="19">
        <f t="shared" si="1"/>
        <v>-0.99511650823092979</v>
      </c>
      <c r="K21" s="16"/>
      <c r="L21" s="18">
        <f>IFERROR('Actuals Data'!D16,0)</f>
        <v>-63040</v>
      </c>
      <c r="M21" s="18">
        <f>IFERROR('Budget Data'!D16,0)</f>
        <v>-37940</v>
      </c>
      <c r="N21" s="18">
        <f>IFERROR('Variance Engine'!L14,0)</f>
        <v>-63040</v>
      </c>
      <c r="O21" s="19">
        <f t="shared" si="2"/>
        <v>-1.6615709014233</v>
      </c>
    </row>
    <row r="22" spans="1:19" ht="16.5" customHeight="1" x14ac:dyDescent="0.25">
      <c r="A22" s="17" t="s">
        <v>31</v>
      </c>
      <c r="B22" s="18">
        <f>IFERROR('Actuals Data'!B29,0)</f>
        <v>463000</v>
      </c>
      <c r="C22" s="18">
        <f>IFERROR('Budget Data'!B29,0)</f>
        <v>441000</v>
      </c>
      <c r="D22" s="18">
        <f>IFERROR('Variance Engine'!J15,0)</f>
        <v>-463000</v>
      </c>
      <c r="E22" s="19">
        <f t="shared" si="0"/>
        <v>-1.0498866213151927</v>
      </c>
      <c r="F22" s="16"/>
      <c r="G22" s="18">
        <f>IFERROR('Actuals Data'!C29,0)</f>
        <v>481000</v>
      </c>
      <c r="H22" s="18">
        <f>IFERROR('Budget Data'!C29,0)</f>
        <v>448000</v>
      </c>
      <c r="I22" s="18">
        <f>IFERROR('Variance Engine'!K15,0)</f>
        <v>-481000</v>
      </c>
      <c r="J22" s="19">
        <f t="shared" si="1"/>
        <v>-1.0736607142857142</v>
      </c>
      <c r="K22" s="16"/>
      <c r="L22" s="18">
        <f>IFERROR('Actuals Data'!D29,0)</f>
        <v>517000</v>
      </c>
      <c r="M22" s="18">
        <f>IFERROR('Budget Data'!D29,0)</f>
        <v>456000</v>
      </c>
      <c r="N22" s="18">
        <f>IFERROR('Variance Engine'!L15,0)</f>
        <v>-517000</v>
      </c>
      <c r="O22" s="19">
        <f t="shared" si="2"/>
        <v>-1.1337719298245614</v>
      </c>
    </row>
    <row r="23" spans="1:19" ht="15" customHeight="1" x14ac:dyDescent="0.25">
      <c r="A23" s="20" t="s">
        <v>60</v>
      </c>
      <c r="B23" s="21">
        <f>'Actuals Data'!B23+'Actuals Data'!B24</f>
        <v>95000</v>
      </c>
      <c r="C23" s="21">
        <f>'Budget Data'!B23+'Budget Data'!B24</f>
        <v>80000</v>
      </c>
      <c r="D23" s="21">
        <f>C23-B23</f>
        <v>-15000</v>
      </c>
      <c r="E23" s="22">
        <f t="shared" si="0"/>
        <v>-0.1875</v>
      </c>
      <c r="F23" s="16"/>
      <c r="G23" s="21">
        <f>'Actuals Data'!C23+'Actuals Data'!C24</f>
        <v>110000</v>
      </c>
      <c r="H23" s="21">
        <f>'Budget Data'!C23+'Budget Data'!C24</f>
        <v>87000</v>
      </c>
      <c r="I23" s="21">
        <f>H23-G23</f>
        <v>-23000</v>
      </c>
      <c r="J23" s="22">
        <f t="shared" si="1"/>
        <v>-0.26436781609195403</v>
      </c>
      <c r="K23" s="16"/>
      <c r="L23" s="21">
        <f>'Actuals Data'!D23+'Actuals Data'!D24</f>
        <v>125000</v>
      </c>
      <c r="M23" s="21">
        <f>'Budget Data'!D23+'Budget Data'!D24</f>
        <v>95000</v>
      </c>
      <c r="N23" s="21">
        <f>M23-L23</f>
        <v>-30000</v>
      </c>
      <c r="O23" s="22">
        <f t="shared" si="2"/>
        <v>-0.31578947368421051</v>
      </c>
    </row>
    <row r="24" spans="1:19" ht="15" customHeight="1" x14ac:dyDescent="0.25">
      <c r="A24" s="20" t="s">
        <v>61</v>
      </c>
      <c r="B24" s="21">
        <f>'Actuals Data'!B18+'Actuals Data'!B19+'Actuals Data'!B20</f>
        <v>260000</v>
      </c>
      <c r="C24" s="21">
        <f>'Budget Data'!B18+'Budget Data'!B19+'Budget Data'!B20</f>
        <v>260000</v>
      </c>
      <c r="D24" s="21">
        <f>C24-B24</f>
        <v>0</v>
      </c>
      <c r="E24" s="22">
        <f t="shared" si="0"/>
        <v>0</v>
      </c>
      <c r="F24" s="16"/>
      <c r="G24" s="21">
        <f>'Actuals Data'!C18+'Actuals Data'!C19+'Actuals Data'!C20</f>
        <v>260000</v>
      </c>
      <c r="H24" s="21">
        <f>'Budget Data'!C18+'Budget Data'!C19+'Budget Data'!C20</f>
        <v>260000</v>
      </c>
      <c r="I24" s="21">
        <f>H24-G24</f>
        <v>0</v>
      </c>
      <c r="J24" s="22">
        <f t="shared" si="1"/>
        <v>0</v>
      </c>
      <c r="K24" s="16"/>
      <c r="L24" s="21">
        <f>'Actuals Data'!D18+'Actuals Data'!D19+'Actuals Data'!D20</f>
        <v>275000</v>
      </c>
      <c r="M24" s="21">
        <f>'Budget Data'!D18+'Budget Data'!D19+'Budget Data'!D20</f>
        <v>260000</v>
      </c>
      <c r="N24" s="21">
        <f>M24-L24</f>
        <v>-15000</v>
      </c>
      <c r="O24" s="22">
        <f t="shared" si="2"/>
        <v>-5.7692307692307696E-2</v>
      </c>
    </row>
    <row r="25" spans="1:19" ht="16.5" customHeight="1" x14ac:dyDescent="0.25">
      <c r="A25" s="17" t="s">
        <v>32</v>
      </c>
      <c r="B25" s="18">
        <f>IFERROR('Actuals Data'!B30,0)</f>
        <v>-561265</v>
      </c>
      <c r="C25" s="18">
        <f>IFERROR('Budget Data'!B30,0)</f>
        <v>-539681</v>
      </c>
      <c r="D25" s="18">
        <f>IFERROR('Variance Engine'!J23,0)</f>
        <v>-561265</v>
      </c>
      <c r="E25" s="19">
        <f t="shared" si="0"/>
        <v>-1.0399939964534606</v>
      </c>
      <c r="F25" s="16"/>
      <c r="G25" s="18">
        <f>IFERROR('Actuals Data'!C30,0)</f>
        <v>-549671</v>
      </c>
      <c r="H25" s="18">
        <f>IFERROR('Budget Data'!C30,0)</f>
        <v>-517008</v>
      </c>
      <c r="I25" s="18">
        <f>IFERROR('Variance Engine'!K23,0)</f>
        <v>-549671</v>
      </c>
      <c r="J25" s="19">
        <f t="shared" si="1"/>
        <v>-1.0631769721164857</v>
      </c>
      <c r="K25" s="16"/>
      <c r="L25" s="18">
        <f>IFERROR('Actuals Data'!D30,0)</f>
        <v>-580040</v>
      </c>
      <c r="M25" s="18">
        <f>IFERROR('Budget Data'!D30,0)</f>
        <v>-493940</v>
      </c>
      <c r="N25" s="18">
        <f>IFERROR('Variance Engine'!L23,0)</f>
        <v>-580040</v>
      </c>
      <c r="O25" s="19">
        <f t="shared" si="2"/>
        <v>-1.1743126695550066</v>
      </c>
    </row>
    <row r="26" spans="1:19" ht="16.5" customHeight="1" x14ac:dyDescent="0.25">
      <c r="A26" s="17" t="s">
        <v>36</v>
      </c>
      <c r="B26" s="18">
        <f>IFERROR('Actuals Data'!B34,0)</f>
        <v>-577265</v>
      </c>
      <c r="C26" s="18">
        <f>IFERROR('Budget Data'!B34,0)</f>
        <v>-555681</v>
      </c>
      <c r="D26" s="18">
        <f>IFERROR('Variance Engine'!J24,0)</f>
        <v>-577265</v>
      </c>
      <c r="E26" s="19">
        <f t="shared" si="0"/>
        <v>-1.038842429379446</v>
      </c>
      <c r="F26" s="16"/>
      <c r="G26" s="18">
        <f>IFERROR('Actuals Data'!C34,0)</f>
        <v>-565671</v>
      </c>
      <c r="H26" s="18">
        <f>IFERROR('Budget Data'!C34,0)</f>
        <v>-533008</v>
      </c>
      <c r="I26" s="18">
        <f>IFERROR('Variance Engine'!K24,0)</f>
        <v>-565671</v>
      </c>
      <c r="J26" s="19">
        <f t="shared" si="1"/>
        <v>-1.0612805061087263</v>
      </c>
      <c r="K26" s="16"/>
      <c r="L26" s="18">
        <f>IFERROR('Actuals Data'!D34,0)</f>
        <v>-596040</v>
      </c>
      <c r="M26" s="18">
        <f>IFERROR('Budget Data'!D34,0)</f>
        <v>-509940</v>
      </c>
      <c r="N26" s="18">
        <f>IFERROR('Variance Engine'!L24,0)</f>
        <v>-596040</v>
      </c>
      <c r="O26" s="19">
        <f t="shared" si="2"/>
        <v>-1.168843393340393</v>
      </c>
    </row>
    <row r="27" spans="1:19" ht="15.75" customHeight="1" x14ac:dyDescent="0.25"/>
    <row r="28" spans="1:19" ht="13.5" customHeight="1" x14ac:dyDescent="0.25">
      <c r="A28" s="52" t="s">
        <v>62</v>
      </c>
      <c r="B28" s="52"/>
      <c r="C28" s="52"/>
      <c r="D28" s="52" t="s">
        <v>63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</row>
    <row r="29" spans="1:19" ht="7.5" customHeight="1" x14ac:dyDescent="0.25"/>
    <row r="30" spans="1:19" ht="19.5" customHeight="1" x14ac:dyDescent="0.25">
      <c r="A30" s="53" t="s">
        <v>64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</row>
    <row r="31" spans="1:19" ht="15.75" customHeight="1" x14ac:dyDescent="0.25">
      <c r="A31" s="15" t="s">
        <v>65</v>
      </c>
      <c r="B31" s="15" t="s">
        <v>66</v>
      </c>
      <c r="C31" s="15" t="s">
        <v>67</v>
      </c>
      <c r="D31" s="15" t="s">
        <v>68</v>
      </c>
      <c r="E31" s="15" t="s">
        <v>45</v>
      </c>
      <c r="F31" s="15" t="s">
        <v>69</v>
      </c>
      <c r="G31" s="15" t="s">
        <v>70</v>
      </c>
      <c r="H31" s="15" t="s">
        <v>71</v>
      </c>
      <c r="I31" s="15" t="s">
        <v>72</v>
      </c>
      <c r="J31" s="15" t="s">
        <v>73</v>
      </c>
    </row>
    <row r="32" spans="1:19" ht="15.75" customHeight="1" x14ac:dyDescent="0.25">
      <c r="A32" s="17" t="s">
        <v>12</v>
      </c>
      <c r="B32" s="23">
        <f>IFERROR('Actuals Data'!E10,0)</f>
        <v>670864</v>
      </c>
      <c r="C32" s="23">
        <f>IFERROR('Budget Data'!E10,0)</f>
        <v>859971</v>
      </c>
      <c r="D32" s="18">
        <f>IFERROR('Variance Engine'!M4,0)</f>
        <v>670864</v>
      </c>
      <c r="E32" s="19">
        <f t="shared" ref="E32:E37" si="3">IFERROR(D32/ABS(C32),0)</f>
        <v>0.78010072432675059</v>
      </c>
      <c r="F32" s="24" t="str">
        <f>IF(D32&gt;0,"✔ Fav",IF(D32&lt;0,"✘ Unfav","–"))</f>
        <v>✔ Fav</v>
      </c>
      <c r="G32" s="25"/>
      <c r="H32" s="25"/>
      <c r="I32" s="25"/>
      <c r="J32" s="25"/>
    </row>
    <row r="33" spans="1:13" ht="15.75" customHeight="1" x14ac:dyDescent="0.25">
      <c r="A33" s="17" t="s">
        <v>18</v>
      </c>
      <c r="B33" s="23">
        <f>IFERROR('Actuals Data'!E16,0)</f>
        <v>-229976</v>
      </c>
      <c r="C33" s="23">
        <f>IFERROR('Budget Data'!E16,0)</f>
        <v>-205629</v>
      </c>
      <c r="D33" s="18">
        <f>IFERROR('Variance Engine'!M14,0)</f>
        <v>-229976</v>
      </c>
      <c r="E33" s="19">
        <f t="shared" si="3"/>
        <v>-1.1184025599502017</v>
      </c>
      <c r="F33" s="24" t="str">
        <f>IF(D33&gt;0,"✔ Fav",IF(D33&lt;0,"✘ Unfav","–"))</f>
        <v>✘ Unfav</v>
      </c>
      <c r="G33" s="26">
        <f>IFERROR('Actuals Data'!E16/'Actuals Data'!E10,0)</f>
        <v>-0.34280569534212596</v>
      </c>
      <c r="H33" s="26">
        <f>IFERROR('Budget Data'!E16/'Budget Data'!E10,0)</f>
        <v>-0.2391115514360368</v>
      </c>
    </row>
    <row r="34" spans="1:13" ht="15.75" customHeight="1" x14ac:dyDescent="0.25">
      <c r="A34" s="20" t="s">
        <v>74</v>
      </c>
      <c r="B34" s="27">
        <f>IFERROR('Actuals Data'!E15,0)</f>
        <v>900840</v>
      </c>
      <c r="C34" s="27">
        <f>IFERROR('Budget Data'!E15,0)</f>
        <v>1065600</v>
      </c>
      <c r="D34" s="21">
        <f>IFERROR('Variance Engine'!M10,0)</f>
        <v>-900840</v>
      </c>
      <c r="E34" s="22">
        <f t="shared" si="3"/>
        <v>-0.84538288288288288</v>
      </c>
      <c r="F34" s="28" t="str">
        <f>IF(D34&gt;0,"✔ Fav",IF(D34&lt;0,"✘ Unfav","–"))</f>
        <v>✘ Unfav</v>
      </c>
      <c r="G34" s="29"/>
      <c r="H34" s="29"/>
      <c r="I34" s="29"/>
      <c r="J34" s="29"/>
    </row>
    <row r="35" spans="1:13" ht="15.75" customHeight="1" x14ac:dyDescent="0.25">
      <c r="A35" s="20" t="s">
        <v>31</v>
      </c>
      <c r="B35" s="27">
        <f>IFERROR('Actuals Data'!E29,0)</f>
        <v>1461000</v>
      </c>
      <c r="C35" s="27">
        <f>IFERROR('Budget Data'!E29,0)</f>
        <v>1345000</v>
      </c>
      <c r="D35" s="21">
        <f>IFERROR('Variance Engine'!M15,0)</f>
        <v>-1461000</v>
      </c>
      <c r="E35" s="22">
        <f t="shared" si="3"/>
        <v>-1.0862453531598513</v>
      </c>
      <c r="F35" s="28" t="str">
        <f>IF(D35&gt;0,"✔ Fav",IF(D35&lt;0,"✘ Unfav","–"))</f>
        <v>✘ Unfav</v>
      </c>
      <c r="G35" s="29"/>
      <c r="H35" s="29"/>
      <c r="I35" s="29"/>
      <c r="J35" s="29"/>
    </row>
    <row r="36" spans="1:13" ht="15.75" customHeight="1" x14ac:dyDescent="0.25">
      <c r="A36" s="17" t="s">
        <v>32</v>
      </c>
      <c r="B36" s="23">
        <f>IFERROR('Actuals Data'!E30,0)</f>
        <v>-1690976</v>
      </c>
      <c r="C36" s="23">
        <f>IFERROR('Budget Data'!E30,0)</f>
        <v>-1550629</v>
      </c>
      <c r="D36" s="18">
        <f>IFERROR('Variance Engine'!M23,0)</f>
        <v>-1690976</v>
      </c>
      <c r="E36" s="19">
        <f t="shared" si="3"/>
        <v>-1.0905097221837075</v>
      </c>
      <c r="F36" s="24" t="str">
        <f>IF(D36&gt;0,"✔ Fav",IF(D36&lt;0,"✘ Unfav","–"))</f>
        <v>✘ Unfav</v>
      </c>
      <c r="G36" s="26">
        <f>IFERROR('Actuals Data'!E30/'Actuals Data'!E10,0)</f>
        <v>-2.5205943380476521</v>
      </c>
      <c r="H36" s="26">
        <f>IFERROR('Budget Data'!E30/'Budget Data'!E10,0)</f>
        <v>-1.8031177795530315</v>
      </c>
      <c r="I36" s="26">
        <f>IFERROR('Actuals Data'!E30/'Actuals Data'!E10,0)</f>
        <v>-2.5205943380476521</v>
      </c>
      <c r="J36" s="26">
        <f>IFERROR('Budget Data'!E30/'Budget Data'!E10,0)</f>
        <v>-1.8031177795530315</v>
      </c>
    </row>
    <row r="37" spans="1:13" ht="15.75" customHeight="1" x14ac:dyDescent="0.25">
      <c r="A37" s="30" t="s">
        <v>75</v>
      </c>
      <c r="B37" s="31" t="s">
        <v>76</v>
      </c>
      <c r="C37" s="32" t="s">
        <v>77</v>
      </c>
      <c r="D37" s="33" t="s">
        <v>78</v>
      </c>
      <c r="E37" s="19">
        <f t="shared" si="3"/>
        <v>0</v>
      </c>
      <c r="F37" s="34" t="s">
        <v>79</v>
      </c>
      <c r="G37" s="35" t="s">
        <v>80</v>
      </c>
      <c r="H37" s="36" t="s">
        <v>81</v>
      </c>
      <c r="I37" s="37" t="s">
        <v>82</v>
      </c>
      <c r="J37" s="38" t="s">
        <v>83</v>
      </c>
      <c r="L37" s="39" t="s">
        <v>84</v>
      </c>
      <c r="M37" s="40" t="s">
        <v>68</v>
      </c>
    </row>
    <row r="38" spans="1:13" ht="13.5" customHeight="1" x14ac:dyDescent="0.25">
      <c r="A38" s="41" t="s">
        <v>85</v>
      </c>
      <c r="B38" s="42">
        <f>IFERROR('Actuals Data'!E10,0)</f>
        <v>670864</v>
      </c>
      <c r="C38" s="42">
        <f>IFERROR('Budget Data'!E10,0)</f>
        <v>859971</v>
      </c>
      <c r="D38" s="42">
        <f>IFERROR('Variance Engine'!M4,0)</f>
        <v>670864</v>
      </c>
      <c r="F38" s="41" t="s">
        <v>2</v>
      </c>
      <c r="G38" s="42">
        <f>IFERROR('Actuals Data'!B10,0)</f>
        <v>179775</v>
      </c>
      <c r="H38" s="42">
        <f>IFERROR('Budget Data'!B10,0)</f>
        <v>225699</v>
      </c>
      <c r="I38" s="42">
        <f>IFERROR('Actuals Data'!B34,0)</f>
        <v>-577265</v>
      </c>
      <c r="J38" s="42">
        <f>IFERROR('Budget Data'!B34,0)</f>
        <v>-555681</v>
      </c>
      <c r="L38" s="41" t="s">
        <v>85</v>
      </c>
      <c r="M38" s="42">
        <f>'Variance Engine'!M4</f>
        <v>670864</v>
      </c>
    </row>
    <row r="39" spans="1:13" ht="13.5" customHeight="1" x14ac:dyDescent="0.25">
      <c r="A39" s="41" t="s">
        <v>86</v>
      </c>
      <c r="B39" s="42">
        <f>IFERROR('Actuals Data'!E16,0)</f>
        <v>-229976</v>
      </c>
      <c r="C39" s="42">
        <f>IFERROR('Budget Data'!E16,0)</f>
        <v>-205629</v>
      </c>
      <c r="D39" s="42">
        <f>IFERROR('Variance Engine'!M14,0)</f>
        <v>-229976</v>
      </c>
      <c r="F39" s="41" t="s">
        <v>3</v>
      </c>
      <c r="G39" s="42">
        <f>IFERROR('Actuals Data'!C10,0)</f>
        <v>223229</v>
      </c>
      <c r="H39" s="42">
        <f>IFERROR('Budget Data'!C10,0)</f>
        <v>278772</v>
      </c>
      <c r="I39" s="42">
        <f>IFERROR('Actuals Data'!C34,0)</f>
        <v>-565671</v>
      </c>
      <c r="J39" s="42">
        <f>IFERROR('Budget Data'!C34,0)</f>
        <v>-533008</v>
      </c>
      <c r="L39" s="41" t="s">
        <v>87</v>
      </c>
      <c r="M39" s="42">
        <f>IFERROR(-1*('Variance Engine'!M10),0)</f>
        <v>900840</v>
      </c>
    </row>
    <row r="40" spans="1:13" ht="13.5" customHeight="1" x14ac:dyDescent="0.25">
      <c r="A40" s="41" t="s">
        <v>32</v>
      </c>
      <c r="B40" s="42">
        <f>IFERROR('Actuals Data'!E30,0)</f>
        <v>-1690976</v>
      </c>
      <c r="C40" s="42">
        <f>IFERROR('Budget Data'!E30,0)</f>
        <v>-1550629</v>
      </c>
      <c r="D40" s="42">
        <f>IFERROR('Variance Engine'!M23,0)</f>
        <v>-1690976</v>
      </c>
      <c r="F40" s="41" t="s">
        <v>4</v>
      </c>
      <c r="G40" s="42">
        <f>IFERROR('Actuals Data'!D10,0)</f>
        <v>267860</v>
      </c>
      <c r="H40" s="42">
        <f>IFERROR('Budget Data'!D10,0)</f>
        <v>355500</v>
      </c>
      <c r="I40" s="42">
        <f>IFERROR('Actuals Data'!D34,0)</f>
        <v>-596040</v>
      </c>
      <c r="J40" s="42">
        <f>IFERROR('Budget Data'!D34,0)</f>
        <v>-509940</v>
      </c>
      <c r="L40" s="41" t="s">
        <v>88</v>
      </c>
      <c r="M40" s="42">
        <f>IFERROR(-1*('Variance Engine'!M15),0)</f>
        <v>1461000</v>
      </c>
    </row>
    <row r="41" spans="1:13" ht="13.5" customHeight="1" x14ac:dyDescent="0.25">
      <c r="A41" s="41" t="s">
        <v>89</v>
      </c>
      <c r="B41" s="42">
        <f>IFERROR('Actuals Data'!E34,0)</f>
        <v>-1738976</v>
      </c>
      <c r="C41" s="42">
        <f>IFERROR('Budget Data'!E34,0)</f>
        <v>-1598629</v>
      </c>
      <c r="D41" s="42">
        <f>IFERROR('Variance Engine'!M24,0)</f>
        <v>-1738976</v>
      </c>
      <c r="L41" s="41" t="s">
        <v>90</v>
      </c>
      <c r="M41" s="42">
        <f>IFERROR(-1*('Variance Engine'!M23),0)</f>
        <v>1690976</v>
      </c>
    </row>
    <row r="42" spans="1:13" ht="19.5" customHeight="1" x14ac:dyDescent="0.25">
      <c r="L42" s="41" t="s">
        <v>91</v>
      </c>
      <c r="M42" s="42">
        <f>'Variance Engine'!M24</f>
        <v>-1738976</v>
      </c>
    </row>
    <row r="43" spans="1:13" ht="19.5" customHeight="1" x14ac:dyDescent="0.25"/>
    <row r="44" spans="1:13" ht="19.5" customHeight="1" x14ac:dyDescent="0.25"/>
    <row r="45" spans="1:13" ht="7.5" customHeight="1" x14ac:dyDescent="0.25"/>
    <row r="46" spans="1:13" ht="19.5" customHeight="1" x14ac:dyDescent="0.25"/>
    <row r="47" spans="1:13" ht="18" customHeight="1" x14ac:dyDescent="0.25"/>
    <row r="48" spans="1:13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</sheetData>
  <mergeCells count="26">
    <mergeCell ref="A2:O2"/>
    <mergeCell ref="A3:O3"/>
    <mergeCell ref="A5:D5"/>
    <mergeCell ref="F5:I5"/>
    <mergeCell ref="K5:N5"/>
    <mergeCell ref="P5:S5"/>
    <mergeCell ref="A6:D6"/>
    <mergeCell ref="F6:I6"/>
    <mergeCell ref="K6:N6"/>
    <mergeCell ref="P6:S6"/>
    <mergeCell ref="A7:D7"/>
    <mergeCell ref="F7:I7"/>
    <mergeCell ref="K7:N7"/>
    <mergeCell ref="P7:S7"/>
    <mergeCell ref="A8:B8"/>
    <mergeCell ref="F8:G8"/>
    <mergeCell ref="K8:L8"/>
    <mergeCell ref="P8:Q8"/>
    <mergeCell ref="A28:C28"/>
    <mergeCell ref="D28:O28"/>
    <mergeCell ref="A30:S30"/>
    <mergeCell ref="A9:D9"/>
    <mergeCell ref="F9:I9"/>
    <mergeCell ref="K9:N9"/>
    <mergeCell ref="P9:S9"/>
    <mergeCell ref="A10:S10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29" sqref="E29"/>
    </sheetView>
  </sheetViews>
  <sheetFormatPr defaultColWidth="8.7109375" defaultRowHeight="15" x14ac:dyDescent="0.25"/>
  <cols>
    <col min="1" max="1" width="28" customWidth="1"/>
    <col min="2" max="4" width="14" customWidth="1"/>
    <col min="5" max="5" width="16" customWidth="1"/>
    <col min="6" max="8" width="14" customWidth="1"/>
    <col min="9" max="9" width="16" customWidth="1"/>
    <col min="10" max="12" width="12" customWidth="1"/>
    <col min="13" max="13" width="13" customWidth="1"/>
  </cols>
  <sheetData>
    <row r="1" spans="1:13" ht="15.75" x14ac:dyDescent="0.25">
      <c r="A1" s="49" t="s">
        <v>95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x14ac:dyDescent="0.25">
      <c r="A3" s="43" t="s">
        <v>1</v>
      </c>
      <c r="B3" s="43" t="s">
        <v>42</v>
      </c>
      <c r="C3" s="43" t="s">
        <v>46</v>
      </c>
      <c r="D3" s="43" t="s">
        <v>49</v>
      </c>
      <c r="E3" s="43" t="s">
        <v>92</v>
      </c>
      <c r="F3" s="43" t="s">
        <v>43</v>
      </c>
      <c r="G3" s="43" t="s">
        <v>47</v>
      </c>
      <c r="H3" s="43" t="s">
        <v>50</v>
      </c>
      <c r="I3" s="43" t="s">
        <v>93</v>
      </c>
      <c r="J3" s="43" t="s">
        <v>44</v>
      </c>
      <c r="K3" s="43" t="s">
        <v>48</v>
      </c>
      <c r="L3" s="43" t="s">
        <v>51</v>
      </c>
      <c r="M3" s="43" t="s">
        <v>94</v>
      </c>
    </row>
    <row r="4" spans="1:13" x14ac:dyDescent="0.25">
      <c r="A4" s="44" t="s">
        <v>12</v>
      </c>
      <c r="B4" s="45">
        <f>'Actuals Data'!B10</f>
        <v>179775</v>
      </c>
      <c r="C4" s="45">
        <f>'Actuals Data'!C10</f>
        <v>223229</v>
      </c>
      <c r="D4" s="45">
        <f>'Actuals Data'!D10</f>
        <v>267860</v>
      </c>
      <c r="E4" s="45">
        <f>'Actuals Data'!E10</f>
        <v>670864</v>
      </c>
      <c r="F4" s="45">
        <f>'Budget Data'!B10</f>
        <v>225699</v>
      </c>
      <c r="G4" s="45">
        <f>'Budget Data'!C10</f>
        <v>278772</v>
      </c>
      <c r="H4" s="45">
        <f>'Budget Data'!D10</f>
        <v>355500</v>
      </c>
      <c r="I4" s="45">
        <f>'Budget Data'!E10</f>
        <v>859971</v>
      </c>
      <c r="J4" s="46">
        <f>'Actuals Data'!B10-'Budget Data'!F10</f>
        <v>179775</v>
      </c>
      <c r="K4" s="46">
        <f>'Actuals Data'!C10-'Budget Data'!G10</f>
        <v>223229</v>
      </c>
      <c r="L4" s="46">
        <f>'Actuals Data'!D10-'Budget Data'!H10</f>
        <v>267860</v>
      </c>
      <c r="M4" s="46">
        <f>'Actuals Data'!E10-'Budget Data'!I10</f>
        <v>670864</v>
      </c>
    </row>
    <row r="5" spans="1:13" x14ac:dyDescent="0.25">
      <c r="A5" s="3" t="s">
        <v>7</v>
      </c>
      <c r="B5" s="47">
        <f>'Actuals Data'!B5</f>
        <v>19655</v>
      </c>
      <c r="C5" s="47">
        <f>'Actuals Data'!C5</f>
        <v>21739</v>
      </c>
      <c r="D5" s="47">
        <f>'Actuals Data'!D5</f>
        <v>25000</v>
      </c>
      <c r="E5" s="47">
        <f>'Actuals Data'!E5</f>
        <v>66394</v>
      </c>
      <c r="F5" s="47">
        <f>'Budget Data'!B5</f>
        <v>23049</v>
      </c>
      <c r="G5" s="47">
        <f>'Budget Data'!C5</f>
        <v>25862</v>
      </c>
      <c r="H5" s="47">
        <f>'Budget Data'!D5</f>
        <v>29730</v>
      </c>
      <c r="I5" s="47">
        <f>'Budget Data'!E5</f>
        <v>78641</v>
      </c>
      <c r="J5" s="48">
        <f>'Actuals Data'!B5-'Budget Data'!F5</f>
        <v>19655</v>
      </c>
      <c r="K5" s="48">
        <f>'Actuals Data'!C5-'Budget Data'!G5</f>
        <v>21739</v>
      </c>
      <c r="L5" s="48">
        <f>'Actuals Data'!D5-'Budget Data'!H5</f>
        <v>25000</v>
      </c>
      <c r="M5" s="48">
        <f>'Actuals Data'!E5-'Budget Data'!I5</f>
        <v>66394</v>
      </c>
    </row>
    <row r="6" spans="1:13" x14ac:dyDescent="0.25">
      <c r="A6" s="3" t="s">
        <v>8</v>
      </c>
      <c r="B6" s="47">
        <f>'Actuals Data'!B6</f>
        <v>0</v>
      </c>
      <c r="C6" s="47">
        <f>'Actuals Data'!C6</f>
        <v>3840</v>
      </c>
      <c r="D6" s="47">
        <f>'Actuals Data'!D6</f>
        <v>7680</v>
      </c>
      <c r="E6" s="47">
        <f>'Actuals Data'!E6</f>
        <v>11520</v>
      </c>
      <c r="F6" s="47">
        <f>'Budget Data'!B6</f>
        <v>0</v>
      </c>
      <c r="G6" s="47">
        <f>'Budget Data'!C6</f>
        <v>5760</v>
      </c>
      <c r="H6" s="47">
        <f>'Budget Data'!D6</f>
        <v>11520</v>
      </c>
      <c r="I6" s="47">
        <f>'Budget Data'!E6</f>
        <v>17280</v>
      </c>
      <c r="J6" s="48">
        <f>'Actuals Data'!B6-'Budget Data'!F6</f>
        <v>0</v>
      </c>
      <c r="K6" s="48">
        <f>'Actuals Data'!C6-'Budget Data'!G6</f>
        <v>3840</v>
      </c>
      <c r="L6" s="48">
        <f>'Actuals Data'!D6-'Budget Data'!H6</f>
        <v>7680</v>
      </c>
      <c r="M6" s="48">
        <f>'Actuals Data'!E6-'Budget Data'!I6</f>
        <v>11520</v>
      </c>
    </row>
    <row r="7" spans="1:13" x14ac:dyDescent="0.25">
      <c r="A7" s="3" t="s">
        <v>9</v>
      </c>
      <c r="B7" s="47">
        <f>'Actuals Data'!B7</f>
        <v>86400</v>
      </c>
      <c r="C7" s="47">
        <f>'Actuals Data'!C7</f>
        <v>108000</v>
      </c>
      <c r="D7" s="47">
        <f>'Actuals Data'!D7</f>
        <v>129600</v>
      </c>
      <c r="E7" s="47">
        <f>'Actuals Data'!E7</f>
        <v>324000</v>
      </c>
      <c r="F7" s="47">
        <f>'Budget Data'!B7</f>
        <v>108000</v>
      </c>
      <c r="G7" s="47">
        <f>'Budget Data'!C7</f>
        <v>129600</v>
      </c>
      <c r="H7" s="47">
        <f>'Budget Data'!D7</f>
        <v>172800</v>
      </c>
      <c r="I7" s="47">
        <f>'Budget Data'!E7</f>
        <v>410400</v>
      </c>
      <c r="J7" s="48">
        <f>'Actuals Data'!B7-'Budget Data'!F7</f>
        <v>86400</v>
      </c>
      <c r="K7" s="48">
        <f>'Actuals Data'!C7-'Budget Data'!G7</f>
        <v>108000</v>
      </c>
      <c r="L7" s="48">
        <f>'Actuals Data'!D7-'Budget Data'!H7</f>
        <v>129600</v>
      </c>
      <c r="M7" s="48">
        <f>'Actuals Data'!E7-'Budget Data'!I7</f>
        <v>324000</v>
      </c>
    </row>
    <row r="8" spans="1:13" x14ac:dyDescent="0.25">
      <c r="A8" s="3" t="s">
        <v>10</v>
      </c>
      <c r="B8" s="47">
        <f>'Actuals Data'!B8</f>
        <v>55720</v>
      </c>
      <c r="C8" s="47">
        <f>'Actuals Data'!C8</f>
        <v>69650</v>
      </c>
      <c r="D8" s="47">
        <f>'Actuals Data'!D8</f>
        <v>83580</v>
      </c>
      <c r="E8" s="47">
        <f>'Actuals Data'!E8</f>
        <v>208950</v>
      </c>
      <c r="F8" s="47">
        <f>'Budget Data'!B8</f>
        <v>69650</v>
      </c>
      <c r="G8" s="47">
        <f>'Budget Data'!C8</f>
        <v>89550</v>
      </c>
      <c r="H8" s="47">
        <f>'Budget Data'!D8</f>
        <v>109450</v>
      </c>
      <c r="I8" s="47">
        <f>'Budget Data'!E8</f>
        <v>268650</v>
      </c>
      <c r="J8" s="48">
        <f>'Actuals Data'!B8-'Budget Data'!F8</f>
        <v>55720</v>
      </c>
      <c r="K8" s="48">
        <f>'Actuals Data'!C8-'Budget Data'!G8</f>
        <v>69650</v>
      </c>
      <c r="L8" s="48">
        <f>'Actuals Data'!D8-'Budget Data'!H8</f>
        <v>83580</v>
      </c>
      <c r="M8" s="48">
        <f>'Actuals Data'!E8-'Budget Data'!I8</f>
        <v>208950</v>
      </c>
    </row>
    <row r="9" spans="1:13" x14ac:dyDescent="0.25">
      <c r="A9" s="3" t="s">
        <v>11</v>
      </c>
      <c r="B9" s="47">
        <f>'Actuals Data'!B9</f>
        <v>18000</v>
      </c>
      <c r="C9" s="47">
        <f>'Actuals Data'!C9</f>
        <v>20000</v>
      </c>
      <c r="D9" s="47">
        <f>'Actuals Data'!D9</f>
        <v>22000</v>
      </c>
      <c r="E9" s="47">
        <f>'Actuals Data'!E9</f>
        <v>60000</v>
      </c>
      <c r="F9" s="47">
        <f>'Budget Data'!B9</f>
        <v>25000</v>
      </c>
      <c r="G9" s="47">
        <f>'Budget Data'!C9</f>
        <v>28000</v>
      </c>
      <c r="H9" s="47">
        <f>'Budget Data'!D9</f>
        <v>32000</v>
      </c>
      <c r="I9" s="47">
        <f>'Budget Data'!E9</f>
        <v>85000</v>
      </c>
      <c r="J9" s="48">
        <f>'Actuals Data'!B9-'Budget Data'!F9</f>
        <v>18000</v>
      </c>
      <c r="K9" s="48">
        <f>'Actuals Data'!C9-'Budget Data'!G9</f>
        <v>20000</v>
      </c>
      <c r="L9" s="48">
        <f>'Actuals Data'!D9-'Budget Data'!H9</f>
        <v>22000</v>
      </c>
      <c r="M9" s="48">
        <f>'Actuals Data'!E9-'Budget Data'!I9</f>
        <v>60000</v>
      </c>
    </row>
    <row r="10" spans="1:13" x14ac:dyDescent="0.25">
      <c r="A10" s="44" t="s">
        <v>17</v>
      </c>
      <c r="B10" s="45">
        <f>'Actuals Data'!B15</f>
        <v>278040</v>
      </c>
      <c r="C10" s="45">
        <f>'Actuals Data'!C15</f>
        <v>291900</v>
      </c>
      <c r="D10" s="45">
        <f>'Actuals Data'!D15</f>
        <v>330900</v>
      </c>
      <c r="E10" s="45">
        <f>'Actuals Data'!E15</f>
        <v>900840</v>
      </c>
      <c r="F10" s="45">
        <f>'Budget Data'!B15</f>
        <v>324380</v>
      </c>
      <c r="G10" s="45">
        <f>'Budget Data'!C15</f>
        <v>347780</v>
      </c>
      <c r="H10" s="45">
        <f>'Budget Data'!D15</f>
        <v>393440</v>
      </c>
      <c r="I10" s="45">
        <f>'Budget Data'!E15</f>
        <v>1065600</v>
      </c>
      <c r="J10" s="46">
        <f>'Budget Data'!F15-'Actuals Data'!B15</f>
        <v>-278040</v>
      </c>
      <c r="K10" s="46">
        <f>'Budget Data'!G15-'Actuals Data'!C15</f>
        <v>-291900</v>
      </c>
      <c r="L10" s="46">
        <f>'Budget Data'!H15-'Actuals Data'!D15</f>
        <v>-330900</v>
      </c>
      <c r="M10" s="46">
        <f>'Budget Data'!I15-'Actuals Data'!E15</f>
        <v>-900840</v>
      </c>
    </row>
    <row r="11" spans="1:13" x14ac:dyDescent="0.25">
      <c r="A11" s="3" t="s">
        <v>14</v>
      </c>
      <c r="B11" s="47">
        <f>'Actuals Data'!B12</f>
        <v>234000</v>
      </c>
      <c r="C11" s="47">
        <f>'Actuals Data'!C12</f>
        <v>240000</v>
      </c>
      <c r="D11" s="47">
        <f>'Actuals Data'!D12</f>
        <v>276960</v>
      </c>
      <c r="E11" s="47">
        <f>'Actuals Data'!E12</f>
        <v>750960</v>
      </c>
      <c r="F11" s="47">
        <f>'Budget Data'!B12</f>
        <v>273000</v>
      </c>
      <c r="G11" s="47">
        <f>'Budget Data'!C12</f>
        <v>288000</v>
      </c>
      <c r="H11" s="47">
        <f>'Budget Data'!D12</f>
        <v>324000</v>
      </c>
      <c r="I11" s="47">
        <f>'Budget Data'!E12</f>
        <v>885000</v>
      </c>
      <c r="J11" s="48">
        <f>'Budget Data'!F12-'Actuals Data'!B12</f>
        <v>-234000</v>
      </c>
      <c r="K11" s="48">
        <f>'Budget Data'!G12-'Actuals Data'!C12</f>
        <v>-240000</v>
      </c>
      <c r="L11" s="48">
        <f>'Budget Data'!H12-'Actuals Data'!D12</f>
        <v>-276960</v>
      </c>
      <c r="M11" s="48">
        <f>'Budget Data'!I12-'Actuals Data'!E12</f>
        <v>-750960</v>
      </c>
    </row>
    <row r="12" spans="1:13" x14ac:dyDescent="0.25">
      <c r="A12" s="3" t="s">
        <v>15</v>
      </c>
      <c r="B12" s="47">
        <f>'Actuals Data'!B13</f>
        <v>14040</v>
      </c>
      <c r="C12" s="47">
        <f>'Actuals Data'!C13</f>
        <v>14400</v>
      </c>
      <c r="D12" s="47">
        <f>'Actuals Data'!D13</f>
        <v>17940</v>
      </c>
      <c r="E12" s="47">
        <f>'Actuals Data'!E13</f>
        <v>46380</v>
      </c>
      <c r="F12" s="47">
        <f>'Budget Data'!B13</f>
        <v>16380</v>
      </c>
      <c r="G12" s="47">
        <f>'Budget Data'!C13</f>
        <v>17280</v>
      </c>
      <c r="H12" s="47">
        <f>'Budget Data'!D13</f>
        <v>19440</v>
      </c>
      <c r="I12" s="47">
        <f>'Budget Data'!E13</f>
        <v>53100</v>
      </c>
      <c r="J12" s="48">
        <f>'Budget Data'!F13-'Actuals Data'!B13</f>
        <v>-14040</v>
      </c>
      <c r="K12" s="48">
        <f>'Budget Data'!G13-'Actuals Data'!C13</f>
        <v>-14400</v>
      </c>
      <c r="L12" s="48">
        <f>'Budget Data'!H13-'Actuals Data'!D13</f>
        <v>-17940</v>
      </c>
      <c r="M12" s="48">
        <f>'Budget Data'!I13-'Actuals Data'!E13</f>
        <v>-46380</v>
      </c>
    </row>
    <row r="13" spans="1:13" x14ac:dyDescent="0.25">
      <c r="A13" s="3" t="s">
        <v>16</v>
      </c>
      <c r="B13" s="47">
        <f>'Actuals Data'!B14</f>
        <v>30000</v>
      </c>
      <c r="C13" s="47">
        <f>'Actuals Data'!C14</f>
        <v>37500</v>
      </c>
      <c r="D13" s="47">
        <f>'Actuals Data'!D14</f>
        <v>36000</v>
      </c>
      <c r="E13" s="47">
        <f>'Actuals Data'!E14</f>
        <v>103500</v>
      </c>
      <c r="F13" s="47">
        <f>'Budget Data'!B14</f>
        <v>35000</v>
      </c>
      <c r="G13" s="47">
        <f>'Budget Data'!C14</f>
        <v>42500</v>
      </c>
      <c r="H13" s="47">
        <f>'Budget Data'!D14</f>
        <v>50000</v>
      </c>
      <c r="I13" s="47">
        <f>'Budget Data'!E14</f>
        <v>127500</v>
      </c>
      <c r="J13" s="48">
        <f>'Budget Data'!F14-'Actuals Data'!B14</f>
        <v>-30000</v>
      </c>
      <c r="K13" s="48">
        <f>'Budget Data'!G14-'Actuals Data'!C14</f>
        <v>-37500</v>
      </c>
      <c r="L13" s="48">
        <f>'Budget Data'!H14-'Actuals Data'!D14</f>
        <v>-36000</v>
      </c>
      <c r="M13" s="48">
        <f>'Budget Data'!I14-'Actuals Data'!E14</f>
        <v>-103500</v>
      </c>
    </row>
    <row r="14" spans="1:13" x14ac:dyDescent="0.25">
      <c r="A14" s="44" t="s">
        <v>18</v>
      </c>
      <c r="B14" s="45">
        <f>'Actuals Data'!B16</f>
        <v>-98265</v>
      </c>
      <c r="C14" s="45">
        <f>'Actuals Data'!C16</f>
        <v>-68671</v>
      </c>
      <c r="D14" s="45">
        <f>'Actuals Data'!D16</f>
        <v>-63040</v>
      </c>
      <c r="E14" s="45">
        <f>'Actuals Data'!E16</f>
        <v>-229976</v>
      </c>
      <c r="F14" s="45">
        <f>'Budget Data'!B16</f>
        <v>-98681</v>
      </c>
      <c r="G14" s="45">
        <f>'Budget Data'!C16</f>
        <v>-69008</v>
      </c>
      <c r="H14" s="45">
        <f>'Budget Data'!D16</f>
        <v>-37940</v>
      </c>
      <c r="I14" s="45">
        <f>'Budget Data'!E16</f>
        <v>-205629</v>
      </c>
      <c r="J14" s="46">
        <f>'Actuals Data'!B16-'Budget Data'!F16</f>
        <v>-98265</v>
      </c>
      <c r="K14" s="46">
        <f>'Actuals Data'!C16-'Budget Data'!G16</f>
        <v>-68671</v>
      </c>
      <c r="L14" s="46">
        <f>'Actuals Data'!D16-'Budget Data'!H16</f>
        <v>-63040</v>
      </c>
      <c r="M14" s="46">
        <f>'Actuals Data'!E16-'Budget Data'!I16</f>
        <v>-229976</v>
      </c>
    </row>
    <row r="15" spans="1:13" x14ac:dyDescent="0.25">
      <c r="A15" s="44" t="s">
        <v>31</v>
      </c>
      <c r="B15" s="45">
        <f>'Actuals Data'!B29</f>
        <v>463000</v>
      </c>
      <c r="C15" s="45">
        <f>'Actuals Data'!C29</f>
        <v>481000</v>
      </c>
      <c r="D15" s="45">
        <f>'Actuals Data'!D29</f>
        <v>517000</v>
      </c>
      <c r="E15" s="45">
        <f>'Actuals Data'!E29</f>
        <v>1461000</v>
      </c>
      <c r="F15" s="45">
        <f>'Budget Data'!B29</f>
        <v>441000</v>
      </c>
      <c r="G15" s="45">
        <f>'Budget Data'!C29</f>
        <v>448000</v>
      </c>
      <c r="H15" s="45">
        <f>'Budget Data'!D29</f>
        <v>456000</v>
      </c>
      <c r="I15" s="45">
        <f>'Budget Data'!E29</f>
        <v>1345000</v>
      </c>
      <c r="J15" s="46">
        <f>'Budget Data'!F29-'Actuals Data'!B29</f>
        <v>-463000</v>
      </c>
      <c r="K15" s="46">
        <f>'Budget Data'!G29-'Actuals Data'!C29</f>
        <v>-481000</v>
      </c>
      <c r="L15" s="46">
        <f>'Budget Data'!H29-'Actuals Data'!D29</f>
        <v>-517000</v>
      </c>
      <c r="M15" s="46">
        <f>'Budget Data'!I29-'Actuals Data'!E29</f>
        <v>-1461000</v>
      </c>
    </row>
    <row r="16" spans="1:13" x14ac:dyDescent="0.25">
      <c r="A16" s="3" t="s">
        <v>20</v>
      </c>
      <c r="B16" s="47">
        <f>'Actuals Data'!B18</f>
        <v>120000</v>
      </c>
      <c r="C16" s="47">
        <f>'Actuals Data'!C18</f>
        <v>120000</v>
      </c>
      <c r="D16" s="47">
        <f>'Actuals Data'!D18</f>
        <v>120000</v>
      </c>
      <c r="E16" s="47">
        <f>'Actuals Data'!E18</f>
        <v>360000</v>
      </c>
      <c r="F16" s="47">
        <f>'Budget Data'!B18</f>
        <v>120000</v>
      </c>
      <c r="G16" s="47">
        <f>'Budget Data'!C18</f>
        <v>120000</v>
      </c>
      <c r="H16" s="47">
        <f>'Budget Data'!D18</f>
        <v>120000</v>
      </c>
      <c r="I16" s="47">
        <f>'Budget Data'!E18</f>
        <v>360000</v>
      </c>
      <c r="J16" s="48">
        <f>'Budget Data'!F18-'Actuals Data'!B18</f>
        <v>-120000</v>
      </c>
      <c r="K16" s="48">
        <f>'Budget Data'!G18-'Actuals Data'!C18</f>
        <v>-120000</v>
      </c>
      <c r="L16" s="48">
        <f>'Budget Data'!H18-'Actuals Data'!D18</f>
        <v>-120000</v>
      </c>
      <c r="M16" s="48">
        <f>'Budget Data'!I18-'Actuals Data'!E18</f>
        <v>-360000</v>
      </c>
    </row>
    <row r="17" spans="1:13" x14ac:dyDescent="0.25">
      <c r="A17" s="3" t="s">
        <v>21</v>
      </c>
      <c r="B17" s="47">
        <f>'Actuals Data'!B19</f>
        <v>80000</v>
      </c>
      <c r="C17" s="47">
        <f>'Actuals Data'!C19</f>
        <v>80000</v>
      </c>
      <c r="D17" s="47">
        <f>'Actuals Data'!D19</f>
        <v>80000</v>
      </c>
      <c r="E17" s="47">
        <f>'Actuals Data'!E19</f>
        <v>240000</v>
      </c>
      <c r="F17" s="47">
        <f>'Budget Data'!B19</f>
        <v>80000</v>
      </c>
      <c r="G17" s="47">
        <f>'Budget Data'!C19</f>
        <v>80000</v>
      </c>
      <c r="H17" s="47">
        <f>'Budget Data'!D19</f>
        <v>80000</v>
      </c>
      <c r="I17" s="47">
        <f>'Budget Data'!E19</f>
        <v>240000</v>
      </c>
      <c r="J17" s="48">
        <f>'Budget Data'!F19-'Actuals Data'!B19</f>
        <v>-80000</v>
      </c>
      <c r="K17" s="48">
        <f>'Budget Data'!G19-'Actuals Data'!C19</f>
        <v>-80000</v>
      </c>
      <c r="L17" s="48">
        <f>'Budget Data'!H19-'Actuals Data'!D19</f>
        <v>-80000</v>
      </c>
      <c r="M17" s="48">
        <f>'Budget Data'!I19-'Actuals Data'!E19</f>
        <v>-240000</v>
      </c>
    </row>
    <row r="18" spans="1:13" x14ac:dyDescent="0.25">
      <c r="A18" s="3" t="s">
        <v>22</v>
      </c>
      <c r="B18" s="47">
        <f>'Actuals Data'!B20</f>
        <v>60000</v>
      </c>
      <c r="C18" s="47">
        <f>'Actuals Data'!C20</f>
        <v>60000</v>
      </c>
      <c r="D18" s="47">
        <f>'Actuals Data'!D20</f>
        <v>75000</v>
      </c>
      <c r="E18" s="47">
        <f>'Actuals Data'!E20</f>
        <v>195000</v>
      </c>
      <c r="F18" s="47">
        <f>'Budget Data'!B20</f>
        <v>60000</v>
      </c>
      <c r="G18" s="47">
        <f>'Budget Data'!C20</f>
        <v>60000</v>
      </c>
      <c r="H18" s="47">
        <f>'Budget Data'!D20</f>
        <v>60000</v>
      </c>
      <c r="I18" s="47">
        <f>'Budget Data'!E20</f>
        <v>180000</v>
      </c>
      <c r="J18" s="48">
        <f>'Budget Data'!F20-'Actuals Data'!B20</f>
        <v>-60000</v>
      </c>
      <c r="K18" s="48">
        <f>'Budget Data'!G20-'Actuals Data'!C20</f>
        <v>-60000</v>
      </c>
      <c r="L18" s="48">
        <f>'Budget Data'!H20-'Actuals Data'!D20</f>
        <v>-75000</v>
      </c>
      <c r="M18" s="48">
        <f>'Budget Data'!I20-'Actuals Data'!E20</f>
        <v>-195000</v>
      </c>
    </row>
    <row r="19" spans="1:13" x14ac:dyDescent="0.25">
      <c r="A19" s="3" t="s">
        <v>23</v>
      </c>
      <c r="B19" s="47">
        <f>'Actuals Data'!B21</f>
        <v>35000</v>
      </c>
      <c r="C19" s="47">
        <f>'Actuals Data'!C21</f>
        <v>38000</v>
      </c>
      <c r="D19" s="47">
        <f>'Actuals Data'!D21</f>
        <v>42000</v>
      </c>
      <c r="E19" s="47">
        <f>'Actuals Data'!E21</f>
        <v>115000</v>
      </c>
      <c r="F19" s="47">
        <f>'Budget Data'!B21</f>
        <v>30000</v>
      </c>
      <c r="G19" s="47">
        <f>'Budget Data'!C21</f>
        <v>30000</v>
      </c>
      <c r="H19" s="47">
        <f>'Budget Data'!D21</f>
        <v>30000</v>
      </c>
      <c r="I19" s="47">
        <f>'Budget Data'!E21</f>
        <v>90000</v>
      </c>
      <c r="J19" s="48">
        <f>'Budget Data'!F21-'Actuals Data'!B21</f>
        <v>-35000</v>
      </c>
      <c r="K19" s="48">
        <f>'Budget Data'!G21-'Actuals Data'!C21</f>
        <v>-38000</v>
      </c>
      <c r="L19" s="48">
        <f>'Budget Data'!H21-'Actuals Data'!D21</f>
        <v>-42000</v>
      </c>
      <c r="M19" s="48">
        <f>'Budget Data'!I21-'Actuals Data'!E21</f>
        <v>-115000</v>
      </c>
    </row>
    <row r="20" spans="1:13" x14ac:dyDescent="0.25">
      <c r="A20" s="3" t="s">
        <v>25</v>
      </c>
      <c r="B20" s="47">
        <f>'Actuals Data'!B23</f>
        <v>80000</v>
      </c>
      <c r="C20" s="47">
        <f>'Actuals Data'!C23</f>
        <v>90000</v>
      </c>
      <c r="D20" s="47">
        <f>'Actuals Data'!D23</f>
        <v>100000</v>
      </c>
      <c r="E20" s="47">
        <f>'Actuals Data'!E23</f>
        <v>270000</v>
      </c>
      <c r="F20" s="47">
        <f>'Budget Data'!B23</f>
        <v>70000</v>
      </c>
      <c r="G20" s="47">
        <f>'Budget Data'!C23</f>
        <v>75000</v>
      </c>
      <c r="H20" s="47">
        <f>'Budget Data'!D23</f>
        <v>80000</v>
      </c>
      <c r="I20" s="47">
        <f>'Budget Data'!E23</f>
        <v>225000</v>
      </c>
      <c r="J20" s="48">
        <f>'Budget Data'!F23-'Actuals Data'!B23</f>
        <v>-80000</v>
      </c>
      <c r="K20" s="48">
        <f>'Budget Data'!G23-'Actuals Data'!C23</f>
        <v>-90000</v>
      </c>
      <c r="L20" s="48">
        <f>'Budget Data'!H23-'Actuals Data'!D23</f>
        <v>-100000</v>
      </c>
      <c r="M20" s="48">
        <f>'Budget Data'!I23-'Actuals Data'!E23</f>
        <v>-270000</v>
      </c>
    </row>
    <row r="21" spans="1:13" x14ac:dyDescent="0.25">
      <c r="A21" s="3" t="s">
        <v>26</v>
      </c>
      <c r="B21" s="47">
        <f>'Actuals Data'!B24</f>
        <v>15000</v>
      </c>
      <c r="C21" s="47">
        <f>'Actuals Data'!C24</f>
        <v>20000</v>
      </c>
      <c r="D21" s="47">
        <f>'Actuals Data'!D24</f>
        <v>25000</v>
      </c>
      <c r="E21" s="47">
        <f>'Actuals Data'!E24</f>
        <v>60000</v>
      </c>
      <c r="F21" s="47">
        <f>'Budget Data'!B24</f>
        <v>10000</v>
      </c>
      <c r="G21" s="47">
        <f>'Budget Data'!C24</f>
        <v>12000</v>
      </c>
      <c r="H21" s="47">
        <f>'Budget Data'!D24</f>
        <v>15000</v>
      </c>
      <c r="I21" s="47">
        <f>'Budget Data'!E24</f>
        <v>37000</v>
      </c>
      <c r="J21" s="48">
        <f>'Budget Data'!F24-'Actuals Data'!B24</f>
        <v>-15000</v>
      </c>
      <c r="K21" s="48">
        <f>'Budget Data'!G24-'Actuals Data'!C24</f>
        <v>-20000</v>
      </c>
      <c r="L21" s="48">
        <f>'Budget Data'!H24-'Actuals Data'!D24</f>
        <v>-25000</v>
      </c>
      <c r="M21" s="48">
        <f>'Budget Data'!I24-'Actuals Data'!E24</f>
        <v>-60000</v>
      </c>
    </row>
    <row r="22" spans="1:13" x14ac:dyDescent="0.25">
      <c r="A22" s="3" t="s">
        <v>27</v>
      </c>
      <c r="B22" s="47">
        <f>'Actuals Data'!B25</f>
        <v>20000</v>
      </c>
      <c r="C22" s="47">
        <f>'Actuals Data'!C25</f>
        <v>20000</v>
      </c>
      <c r="D22" s="47">
        <f>'Actuals Data'!D25</f>
        <v>22000</v>
      </c>
      <c r="E22" s="47">
        <f>'Actuals Data'!E25</f>
        <v>62000</v>
      </c>
      <c r="F22" s="47">
        <f>'Budget Data'!B25</f>
        <v>18000</v>
      </c>
      <c r="G22" s="47">
        <f>'Budget Data'!C25</f>
        <v>18000</v>
      </c>
      <c r="H22" s="47">
        <f>'Budget Data'!D25</f>
        <v>18000</v>
      </c>
      <c r="I22" s="47">
        <f>'Budget Data'!E25</f>
        <v>54000</v>
      </c>
      <c r="J22" s="48">
        <f>'Budget Data'!F25-'Actuals Data'!B25</f>
        <v>-20000</v>
      </c>
      <c r="K22" s="48">
        <f>'Budget Data'!G25-'Actuals Data'!C25</f>
        <v>-20000</v>
      </c>
      <c r="L22" s="48">
        <f>'Budget Data'!H25-'Actuals Data'!D25</f>
        <v>-22000</v>
      </c>
      <c r="M22" s="48">
        <f>'Budget Data'!I25-'Actuals Data'!E25</f>
        <v>-62000</v>
      </c>
    </row>
    <row r="23" spans="1:13" x14ac:dyDescent="0.25">
      <c r="A23" s="44" t="s">
        <v>32</v>
      </c>
      <c r="B23" s="45">
        <f>'Actuals Data'!B30</f>
        <v>-561265</v>
      </c>
      <c r="C23" s="45">
        <f>'Actuals Data'!C30</f>
        <v>-549671</v>
      </c>
      <c r="D23" s="45">
        <f>'Actuals Data'!D30</f>
        <v>-580040</v>
      </c>
      <c r="E23" s="45">
        <f>'Actuals Data'!E30</f>
        <v>-1690976</v>
      </c>
      <c r="F23" s="45">
        <f>'Budget Data'!B30</f>
        <v>-539681</v>
      </c>
      <c r="G23" s="45">
        <f>'Budget Data'!C30</f>
        <v>-517008</v>
      </c>
      <c r="H23" s="45">
        <f>'Budget Data'!D30</f>
        <v>-493940</v>
      </c>
      <c r="I23" s="45">
        <f>'Budget Data'!E30</f>
        <v>-1550629</v>
      </c>
      <c r="J23" s="46">
        <f>'Actuals Data'!B30-'Budget Data'!F30</f>
        <v>-561265</v>
      </c>
      <c r="K23" s="46">
        <f>'Actuals Data'!C30-'Budget Data'!G30</f>
        <v>-549671</v>
      </c>
      <c r="L23" s="46">
        <f>'Actuals Data'!D30-'Budget Data'!H30</f>
        <v>-580040</v>
      </c>
      <c r="M23" s="46">
        <f>'Actuals Data'!E30-'Budget Data'!I30</f>
        <v>-1690976</v>
      </c>
    </row>
    <row r="24" spans="1:13" x14ac:dyDescent="0.25">
      <c r="A24" s="44" t="s">
        <v>36</v>
      </c>
      <c r="B24" s="45">
        <f>'Actuals Data'!B34</f>
        <v>-577265</v>
      </c>
      <c r="C24" s="45">
        <f>'Actuals Data'!C34</f>
        <v>-565671</v>
      </c>
      <c r="D24" s="45">
        <f>'Actuals Data'!D34</f>
        <v>-596040</v>
      </c>
      <c r="E24" s="45">
        <f>'Actuals Data'!E34</f>
        <v>-1738976</v>
      </c>
      <c r="F24" s="45">
        <f>'Budget Data'!B34</f>
        <v>-555681</v>
      </c>
      <c r="G24" s="45">
        <f>'Budget Data'!C34</f>
        <v>-533008</v>
      </c>
      <c r="H24" s="45">
        <f>'Budget Data'!D34</f>
        <v>-509940</v>
      </c>
      <c r="I24" s="45">
        <f>'Budget Data'!E34</f>
        <v>-1598629</v>
      </c>
      <c r="J24" s="46">
        <f>'Actuals Data'!B34-'Budget Data'!F34</f>
        <v>-577265</v>
      </c>
      <c r="K24" s="46">
        <f>'Actuals Data'!C34-'Budget Data'!G34</f>
        <v>-565671</v>
      </c>
      <c r="L24" s="46">
        <f>'Actuals Data'!D34-'Budget Data'!H34</f>
        <v>-596040</v>
      </c>
      <c r="M24" s="46">
        <f>'Actuals Data'!E34-'Budget Data'!I34</f>
        <v>-1738976</v>
      </c>
    </row>
  </sheetData>
  <mergeCells count="2">
    <mergeCell ref="A1:M1"/>
    <mergeCell ref="A2:M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Actuals Data</vt:lpstr>
      <vt:lpstr>Budget Data</vt:lpstr>
      <vt:lpstr>📊 Dashboard</vt:lpstr>
      <vt:lpstr>Variance Engine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AKM</cp:lastModifiedBy>
  <cp:revision>1</cp:revision>
  <dcterms:created xsi:type="dcterms:W3CDTF">2026-03-17T17:40:42Z</dcterms:created>
  <dcterms:modified xsi:type="dcterms:W3CDTF">2026-03-17T17:59:46Z</dcterms:modified>
  <dc:language>en-US</dc:language>
</cp:coreProperties>
</file>