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ll\Documents\GitHub\inakm.github.io\myprojects\GUJTLRM\"/>
    </mc:Choice>
  </mc:AlternateContent>
  <bookViews>
    <workbookView xWindow="0" yWindow="900" windowWidth="21570" windowHeight="9435" tabRatio="500" activeTab="2"/>
  </bookViews>
  <sheets>
    <sheet name="HOME" sheetId="1" r:id="rId1"/>
    <sheet name="Analysis" sheetId="2" r:id="rId2"/>
    <sheet name="Business Drivers" sheetId="6" r:id="rId3"/>
    <sheet name="Final Insights" sheetId="7" r:id="rId4"/>
  </sheets>
  <calcPr calcId="15251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P17" i="2" l="1"/>
  <c r="O17" i="2"/>
  <c r="O41" i="2"/>
  <c r="P41" i="2"/>
  <c r="F19" i="6" l="1"/>
  <c r="F17" i="6"/>
  <c r="F18" i="6"/>
  <c r="F16" i="6"/>
  <c r="I10" i="6"/>
  <c r="E21" i="6"/>
  <c r="D21" i="6"/>
  <c r="D11" i="6"/>
  <c r="F9" i="6" s="1"/>
  <c r="E11" i="6"/>
  <c r="K27" i="2"/>
  <c r="D79" i="2"/>
  <c r="E79" i="2"/>
  <c r="G77" i="2"/>
  <c r="E71" i="2"/>
  <c r="D71" i="2"/>
  <c r="V15" i="2"/>
  <c r="U15" i="2"/>
  <c r="U14" i="2"/>
  <c r="V14" i="2"/>
  <c r="V13" i="2"/>
  <c r="U13" i="2"/>
  <c r="V12" i="2"/>
  <c r="U12" i="2"/>
  <c r="V11" i="2"/>
  <c r="U11" i="2"/>
  <c r="W11" i="2"/>
  <c r="V9" i="2"/>
  <c r="U9" i="2"/>
  <c r="V8" i="2"/>
  <c r="U8" i="2"/>
  <c r="V7" i="2"/>
  <c r="U7" i="2"/>
  <c r="P50" i="2"/>
  <c r="O50" i="2"/>
  <c r="P49" i="2"/>
  <c r="O49" i="2"/>
  <c r="P48" i="2"/>
  <c r="O48" i="2"/>
  <c r="P37" i="2"/>
  <c r="O37" i="2"/>
  <c r="P35" i="2"/>
  <c r="O35" i="2"/>
  <c r="P36" i="2"/>
  <c r="O36" i="2"/>
  <c r="P34" i="2"/>
  <c r="O34" i="2"/>
  <c r="P33" i="2"/>
  <c r="O33" i="2"/>
  <c r="P32" i="2"/>
  <c r="W12" i="2"/>
  <c r="W13" i="2"/>
  <c r="W14" i="2"/>
  <c r="W15" i="2"/>
  <c r="O32" i="2"/>
  <c r="O44" i="2"/>
  <c r="P44" i="2"/>
  <c r="J35" i="2"/>
  <c r="J36" i="2"/>
  <c r="I36" i="2"/>
  <c r="I35" i="2"/>
  <c r="J34" i="2"/>
  <c r="I34" i="2"/>
  <c r="J18" i="2"/>
  <c r="P8" i="2" s="1"/>
  <c r="I18" i="2"/>
  <c r="O8" i="2" s="1"/>
  <c r="J16" i="2"/>
  <c r="P7" i="2" s="1"/>
  <c r="I16" i="2"/>
  <c r="O7" i="2" s="1"/>
  <c r="J27" i="2"/>
  <c r="J28" i="2"/>
  <c r="J29" i="2"/>
  <c r="I29" i="2"/>
  <c r="I28" i="2"/>
  <c r="I27" i="2"/>
  <c r="J26" i="2"/>
  <c r="I26" i="2"/>
  <c r="J25" i="2"/>
  <c r="I25" i="2"/>
  <c r="J24" i="2"/>
  <c r="I24" i="2"/>
  <c r="J9" i="2"/>
  <c r="I9" i="2"/>
  <c r="J7" i="2"/>
  <c r="I7" i="2"/>
  <c r="C61" i="2"/>
  <c r="C68" i="2"/>
  <c r="E55" i="2"/>
  <c r="D55" i="2"/>
  <c r="E20" i="2"/>
  <c r="D20" i="2"/>
  <c r="E16" i="2"/>
  <c r="J10" i="2" s="1"/>
  <c r="D16" i="2"/>
  <c r="I10" i="2" s="1"/>
  <c r="E9" i="2"/>
  <c r="J8" i="2" s="1"/>
  <c r="D9" i="2"/>
  <c r="I8" i="2" s="1"/>
  <c r="E47" i="2"/>
  <c r="P18" i="2" s="1"/>
  <c r="D47" i="2"/>
  <c r="O18" i="2" s="1"/>
  <c r="E41" i="2"/>
  <c r="P10" i="2" s="1"/>
  <c r="D41" i="2"/>
  <c r="O10" i="2" s="1"/>
  <c r="E36" i="2"/>
  <c r="D36" i="2"/>
  <c r="W7" i="2" s="1"/>
  <c r="E30" i="2"/>
  <c r="D30" i="2"/>
  <c r="F11" i="6"/>
  <c r="F10" i="6"/>
  <c r="F8" i="6"/>
  <c r="F7" i="6"/>
  <c r="P43" i="2" l="1"/>
  <c r="P42" i="2"/>
  <c r="O43" i="2"/>
  <c r="O42" i="2"/>
  <c r="W9" i="2"/>
  <c r="W8" i="2"/>
  <c r="O24" i="2"/>
  <c r="P24" i="2"/>
  <c r="P16" i="2"/>
  <c r="O16" i="2"/>
  <c r="J37" i="2"/>
  <c r="K28" i="2"/>
  <c r="K26" i="2"/>
  <c r="I37" i="2"/>
  <c r="I30" i="2"/>
  <c r="K25" i="2"/>
  <c r="K29" i="2"/>
  <c r="K7" i="2"/>
  <c r="K35" i="2"/>
  <c r="K10" i="2"/>
  <c r="K8" i="2"/>
  <c r="K16" i="2"/>
  <c r="D17" i="2"/>
  <c r="K24" i="2"/>
  <c r="K36" i="2"/>
  <c r="J30" i="2"/>
  <c r="K9" i="2"/>
  <c r="K18" i="2"/>
  <c r="K34" i="2"/>
  <c r="E17" i="2"/>
  <c r="E48" i="2"/>
  <c r="D37" i="2"/>
  <c r="D48" i="2"/>
  <c r="E37" i="2"/>
  <c r="P27" i="2" l="1"/>
  <c r="P11" i="2"/>
  <c r="P25" i="2"/>
  <c r="P31" i="2"/>
  <c r="O27" i="2"/>
  <c r="O11" i="2"/>
  <c r="O25" i="2"/>
  <c r="O31" i="2"/>
  <c r="O26" i="2"/>
  <c r="O12" i="2"/>
  <c r="P26" i="2"/>
  <c r="P12" i="2"/>
  <c r="K30" i="2"/>
  <c r="K37" i="2"/>
  <c r="I19" i="2"/>
  <c r="O9" i="2" s="1"/>
  <c r="I17" i="2"/>
  <c r="J19" i="2"/>
  <c r="P9" i="2" s="1"/>
  <c r="J17" i="2"/>
  <c r="K17" i="2" l="1"/>
  <c r="K19" i="2"/>
</calcChain>
</file>

<file path=xl/sharedStrings.xml><?xml version="1.0" encoding="utf-8"?>
<sst xmlns="http://schemas.openxmlformats.org/spreadsheetml/2006/main" count="470" uniqueCount="292">
  <si>
    <t>GUJARAT TOOLROOM LIMITED</t>
  </si>
  <si>
    <t>Investing Performance Analysis  |  FY 2024-25</t>
  </si>
  <si>
    <t>Model made by Anjani Kumar Mishra</t>
  </si>
  <si>
    <t>Originally a toolroom company, it has since pivoted to a diversified trading business.</t>
  </si>
  <si>
    <t>Revenue Model</t>
  </si>
  <si>
    <t>The company earns money by BUYING and SELLING goods (trading model — no manufacturing).</t>
  </si>
  <si>
    <t>4.  Others (Fabrics, Shares, Pharma) — Small diversified trading activities</t>
  </si>
  <si>
    <t>Key point: Gujarat Toolroom does NOT manufacture anything. It buys goods and sells them at a markup. So its main cost is 'Purchase of Stock-in-Trade'.</t>
  </si>
  <si>
    <t>Key Facts</t>
  </si>
  <si>
    <t>Item</t>
  </si>
  <si>
    <t>Details</t>
  </si>
  <si>
    <t>Company Name</t>
  </si>
  <si>
    <t>Gujarat Toolroom Limited</t>
  </si>
  <si>
    <t>CIN</t>
  </si>
  <si>
    <t>L45208GJ1983PLC006056</t>
  </si>
  <si>
    <t>Stock Exchange</t>
  </si>
  <si>
    <t>BSE (Scrip Code: 513337)</t>
  </si>
  <si>
    <t>Symbol</t>
  </si>
  <si>
    <t>GUJTLRM</t>
  </si>
  <si>
    <t>Face Value per Share</t>
  </si>
  <si>
    <t>₹ 1/-</t>
  </si>
  <si>
    <t>Financial Year</t>
  </si>
  <si>
    <t>April 2024 – March 2025</t>
  </si>
  <si>
    <t>Annual Report</t>
  </si>
  <si>
    <t>41st Annual Report (FY 2024-25)</t>
  </si>
  <si>
    <t>Business Type</t>
  </si>
  <si>
    <t>Diversified Trading Company</t>
  </si>
  <si>
    <t>Subsidiary</t>
  </si>
  <si>
    <t>GTL Gems DMCC (Dubai)</t>
  </si>
  <si>
    <t>No Dividend Declared</t>
  </si>
  <si>
    <t>FY 2024-25 (conserving cash for growth)</t>
  </si>
  <si>
    <t>RAW DATA — Gujarat Toolroom Limited  (All values in ₹ Lakhs)</t>
  </si>
  <si>
    <t>PROFIT &amp; LOSS STATEMENT  (Standalone)</t>
  </si>
  <si>
    <t>Particulars</t>
  </si>
  <si>
    <t>Unit</t>
  </si>
  <si>
    <t>FY 2024-25</t>
  </si>
  <si>
    <t>FY 2023-24</t>
  </si>
  <si>
    <t>Revenue from Operations</t>
  </si>
  <si>
    <t>₹</t>
  </si>
  <si>
    <t>Other Income</t>
  </si>
  <si>
    <t>Total Income</t>
  </si>
  <si>
    <t>Purchases of Stock-in-Trade</t>
  </si>
  <si>
    <t>Change in Inventories</t>
  </si>
  <si>
    <t>Employee Benefits Expense</t>
  </si>
  <si>
    <t>Finance Costs</t>
  </si>
  <si>
    <t>Depreciation</t>
  </si>
  <si>
    <t>Other Expenses</t>
  </si>
  <si>
    <t>Total Expenses</t>
  </si>
  <si>
    <t>Profit Before Tax (PBT)</t>
  </si>
  <si>
    <t>Current Tax</t>
  </si>
  <si>
    <t>Deferred Tax</t>
  </si>
  <si>
    <t>Total Tax</t>
  </si>
  <si>
    <t>Profit After Tax (PAT)</t>
  </si>
  <si>
    <t>EPS Basic (₹)</t>
  </si>
  <si>
    <t>BALANCE SHEET  (Standalone)</t>
  </si>
  <si>
    <t>── ASSETS ──</t>
  </si>
  <si>
    <t>Property, Plant &amp; Equipment</t>
  </si>
  <si>
    <t>Investments (Non-current)</t>
  </si>
  <si>
    <t>Deferred Tax Asset (net)</t>
  </si>
  <si>
    <t>Total Non-Current Assets</t>
  </si>
  <si>
    <t>Inventories</t>
  </si>
  <si>
    <t>Trade Receivables</t>
  </si>
  <si>
    <t>Cash &amp; Cash Equivalents</t>
  </si>
  <si>
    <t>Short Term Loans &amp; Advances</t>
  </si>
  <si>
    <t>Other Current Assets</t>
  </si>
  <si>
    <t>Total Current Assets</t>
  </si>
  <si>
    <t>TOTAL ASSETS</t>
  </si>
  <si>
    <t>── EQUITY &amp; LIABILITIES ──</t>
  </si>
  <si>
    <t>Share Capital</t>
  </si>
  <si>
    <t>Other Equity (Reserves)</t>
  </si>
  <si>
    <t>Total Equity</t>
  </si>
  <si>
    <t>Deferred Tax Liability</t>
  </si>
  <si>
    <t>Short Term Borrowings</t>
  </si>
  <si>
    <t>Trade Payables</t>
  </si>
  <si>
    <t>Provisions</t>
  </si>
  <si>
    <t>Other Current Liabilities</t>
  </si>
  <si>
    <t>Total Current Liabilities</t>
  </si>
  <si>
    <t>TOTAL EQUITY &amp; LIABILITIES</t>
  </si>
  <si>
    <t>CASH FLOW STATEMENT  (Standalone)</t>
  </si>
  <si>
    <t>Profit Before Tax</t>
  </si>
  <si>
    <t>Add: Depreciation</t>
  </si>
  <si>
    <t>Add: Finance Cost</t>
  </si>
  <si>
    <t>Operating Profit (before WC changes)</t>
  </si>
  <si>
    <t>Change in Current Liabilities</t>
  </si>
  <si>
    <t>Change in Trade Payables</t>
  </si>
  <si>
    <t>Change in Trade Receivables</t>
  </si>
  <si>
    <t>Change in Other Current Assets</t>
  </si>
  <si>
    <t>NET CASH FROM OPERATIONS (A)</t>
  </si>
  <si>
    <t>Purchase of Fixed Assets</t>
  </si>
  <si>
    <t>Investment</t>
  </si>
  <si>
    <t>NET CASH FROM INVESTING (B)</t>
  </si>
  <si>
    <t>Proceeds from Share / Premium</t>
  </si>
  <si>
    <t>Increase in Borrowings</t>
  </si>
  <si>
    <t>Interest Paid</t>
  </si>
  <si>
    <t>NET CASH FROM FINANCING (C)</t>
  </si>
  <si>
    <t>NET CHANGE IN CASH (A+B+C)</t>
  </si>
  <si>
    <t>Opening Cash Balance</t>
  </si>
  <si>
    <t>Closing Cash Balance</t>
  </si>
  <si>
    <t>SHARE CAPITAL &amp; MARKET INFO  (Standalone)</t>
  </si>
  <si>
    <t>Metric</t>
  </si>
  <si>
    <t>Change / Trend</t>
  </si>
  <si>
    <t>Revenue from Operations (₹ Lakhs)</t>
  </si>
  <si>
    <t>₹ Lkh</t>
  </si>
  <si>
    <t>Total Income (₹ Lakhs)</t>
  </si>
  <si>
    <t>Profit After Tax (₹ Lakhs)</t>
  </si>
  <si>
    <t>Total Expenses (₹ Lakhs)</t>
  </si>
  <si>
    <t>Net Profit Margin</t>
  </si>
  <si>
    <t>% pts</t>
  </si>
  <si>
    <t>PBT Margin</t>
  </si>
  <si>
    <t>Gross Profit Margin</t>
  </si>
  <si>
    <t>Finance Costs (Interest)</t>
  </si>
  <si>
    <t>TOTAL EXPENSES</t>
  </si>
  <si>
    <t>Change</t>
  </si>
  <si>
    <t>Purchases / Revenue</t>
  </si>
  <si>
    <t>% Rev</t>
  </si>
  <si>
    <t>Employee Cost / Revenue</t>
  </si>
  <si>
    <t>Other Expenses / Revenue</t>
  </si>
  <si>
    <t>Total Expenses / Revenue</t>
  </si>
  <si>
    <t>Ratio Name</t>
  </si>
  <si>
    <t>Formula (Simple Words)</t>
  </si>
  <si>
    <t>What it means</t>
  </si>
  <si>
    <t xml:space="preserve"> pat ÷ Revenue from Operations</t>
  </si>
  <si>
    <t>For every ₹100 of revenue, how much is kept as profit. FY25=3.70% vs FY24=6.13% → margins squeezed.</t>
  </si>
  <si>
    <t xml:space="preserve"> (revenue - purchases - inventory change) ÷ Revenue</t>
  </si>
  <si>
    <t>Profit before paying salaries, rent, admin. Shows core trading margin.</t>
  </si>
  <si>
    <t>Operating Profit Margin (EBIT)</t>
  </si>
  <si>
    <t xml:space="preserve"> (pbt + finance cost) ÷ Revenue</t>
  </si>
  <si>
    <t>Profit from core operations (before interest &amp; tax). FY25=4.92% vs FY24=8.49%.</t>
  </si>
  <si>
    <t>Return on Equity (ROE)</t>
  </si>
  <si>
    <t xml:space="preserve"> pat ÷ Total Equity</t>
  </si>
  <si>
    <t>How much return shareholders earned on money invested. Fell sharply because new shares were issued (equity base grew).</t>
  </si>
  <si>
    <t>Return on Assets (ROA)</t>
  </si>
  <si>
    <t xml:space="preserve"> pat ÷ Total Assets</t>
  </si>
  <si>
    <t>How efficiently the company uses ALL its assets to generate profit.</t>
  </si>
  <si>
    <t>Return on Capital Employed (ROCE)</t>
  </si>
  <si>
    <t xml:space="preserve"> (pbt + finance cost) ÷ (Total Assets - Current Liabilities)</t>
  </si>
  <si>
    <t>Return on long-term capital (equity + long-term debt). ROCE dropped due to large capital infusion.</t>
  </si>
  <si>
    <t>Current Ratio</t>
  </si>
  <si>
    <t xml:space="preserve"> current assets ÷ Current Liabilities</t>
  </si>
  <si>
    <t>For every ₹1 of short-term debt, how much current assets are available. &gt;1 is good. FY25=1.67x (healthy).</t>
  </si>
  <si>
    <t>Quick Ratio (Acid Test)</t>
  </si>
  <si>
    <t xml:space="preserve"> (current assets - inventory) ÷ Current Liabilities</t>
  </si>
  <si>
    <t>Like current ratio but removes inventory (hardest to sell quickly). &gt;1 is safe. FY25=0.47x (concern).</t>
  </si>
  <si>
    <t>Cash Ratio</t>
  </si>
  <si>
    <t xml:space="preserve"> cash &amp; equivalents ÷ Current Liabilities</t>
  </si>
  <si>
    <t>Most conservative: only cash vs short-term liabilities. Very low in FY25 — company used cash for expansion.</t>
  </si>
  <si>
    <t>Debt-to-Equity Ratio</t>
  </si>
  <si>
    <t xml:space="preserve"> total borrowings ÷ Total Equity</t>
  </si>
  <si>
    <t>How much debt the company has for every ₹1 of equity. FY25=0.30x (low, manageable debt).</t>
  </si>
  <si>
    <t>Debt-to-Assets Ratio</t>
  </si>
  <si>
    <t xml:space="preserve"> total borrowings ÷ Total Assets</t>
  </si>
  <si>
    <t>What fraction of total assets is funded by debt. Lower is safer.</t>
  </si>
  <si>
    <t>Interest Coverage Ratio</t>
  </si>
  <si>
    <t xml:space="preserve"> (pbt + finance cost) ÷ Finance Cost</t>
  </si>
  <si>
    <t>How many times earnings can cover interest payments. Very high = interest is barely a burden. Good sign.</t>
  </si>
  <si>
    <t>Equity Multiplier</t>
  </si>
  <si>
    <t xml:space="preserve"> total assets ÷ Total Equity</t>
  </si>
  <si>
    <t>How much assets are financed per ₹1 of equity. FY25=2.49x (moderate leverage).</t>
  </si>
  <si>
    <t>Asset Turnover Ratio</t>
  </si>
  <si>
    <t xml:space="preserve"> revenue ÷ Total Assets</t>
  </si>
  <si>
    <t>How efficiently assets generate revenue. FY25=0.57x — still building up asset base.</t>
  </si>
  <si>
    <t>Inventory Turnover Ratio</t>
  </si>
  <si>
    <t xml:space="preserve"> purchases ÷ Average Inventory</t>
  </si>
  <si>
    <t>How many times inventory is sold in a year. Higher = faster selling. FY25 can be calculated.</t>
  </si>
  <si>
    <t>Receivables Turnover Ratio</t>
  </si>
  <si>
    <t xml:space="preserve"> revenue ÷ Average Trade Receivables</t>
  </si>
  <si>
    <t>How quickly the company collects money from customers. FY25 very low — large receivables outstanding (check).</t>
  </si>
  <si>
    <t>Days Sales Outstanding (DSO)</t>
  </si>
  <si>
    <t xml:space="preserve"> 365 ÷ Receivables Turnover</t>
  </si>
  <si>
    <t>Average number of days to collect payment. Lower is better. High DSO in FY25 = slow collections.</t>
  </si>
  <si>
    <t>Payables Turnover Ratio</t>
  </si>
  <si>
    <t xml:space="preserve"> purchases ÷ Average Trade Payables</t>
  </si>
  <si>
    <t>How quickly the company pays its suppliers. Lower = company takes more time to pay (using supplier credit).</t>
  </si>
  <si>
    <t>Days Payable Outstanding (DPO)</t>
  </si>
  <si>
    <t xml:space="preserve"> 365 ÷ Payables Turnover</t>
  </si>
  <si>
    <t>Average days to pay suppliers. Higher DPO = company holds cash longer (good for liquidity).</t>
  </si>
  <si>
    <t>Working Capital Turnover</t>
  </si>
  <si>
    <t xml:space="preserve"> revenue ÷ (Current Assets - Current Liabilities)</t>
  </si>
  <si>
    <t>How much revenue is generated per ₹1 of working capital. FY25 fell as working capital surged.</t>
  </si>
  <si>
    <t xml:space="preserve"> pat ÷ Weighted Avg Shares</t>
  </si>
  <si>
    <t>Profit earned for each share. Fell from ₹2.27 to ₹0.08 because company issued many new shares (bonus, QIB, rights).</t>
  </si>
  <si>
    <t>Book Value Per Share (₹)</t>
  </si>
  <si>
    <t>What each share is 'worth' on the books (assets minus liabilities). FY25 higher due to new equity raised.</t>
  </si>
  <si>
    <t>Cash Flow Per Share (₹)</t>
  </si>
  <si>
    <t xml:space="preserve"> operating cash flow ÷ No. of Shares</t>
  </si>
  <si>
    <t>Cash generated per share. Negative in FY25 — company used cash for growth (working capital expansion).</t>
  </si>
  <si>
    <t>Dividend Per Share (₹)</t>
  </si>
  <si>
    <t xml:space="preserve"> total dividend paid ÷ No. of Shares</t>
  </si>
  <si>
    <t>No dividend paid in FY25 or FY24 — company retaining all profits for business growth.</t>
  </si>
  <si>
    <t>Cash Flow from Ops to Net Profit</t>
  </si>
  <si>
    <t xml:space="preserve"> operating cash flow ÷ PAT</t>
  </si>
  <si>
    <t>Is profit converting to cash? Negative in FY25 = working capital surge absorbed all cash. A concern to watch.</t>
  </si>
  <si>
    <t>Operating Cash Flow to Revenue</t>
  </si>
  <si>
    <t xml:space="preserve"> operating cash flow ÷ Revenue</t>
  </si>
  <si>
    <t>What % of revenue converts to operating cash. FY24 positive, FY25 negative — expansion phase.</t>
  </si>
  <si>
    <t>Cash Return on Assets</t>
  </si>
  <si>
    <t xml:space="preserve"> operating cash flow ÷ Total Assets</t>
  </si>
  <si>
    <t>How much operating cash is generated from total assets deployed.</t>
  </si>
  <si>
    <t>Current Assets</t>
  </si>
  <si>
    <t>Less: Current Liabilities</t>
  </si>
  <si>
    <t>Working Capital (Net)</t>
  </si>
  <si>
    <t>Of which — Inventories (goods in stock)</t>
  </si>
  <si>
    <t>Of which — Cash &amp; Equivalents</t>
  </si>
  <si>
    <t>Of which — Trade Payables (money owed BY us)</t>
  </si>
  <si>
    <t>Of which — Short Term Borrowings</t>
  </si>
  <si>
    <t>Model made by Anjani Kumar Mishra  |  All ₹ in Lakhs  |  Source: Annual Report FY 2024-25</t>
  </si>
  <si>
    <t>Segment</t>
  </si>
  <si>
    <t>% of Total FY25</t>
  </si>
  <si>
    <t>Construction Material</t>
  </si>
  <si>
    <t>Rough Diamonds &amp; Gold</t>
  </si>
  <si>
    <t>Agricultural Products</t>
  </si>
  <si>
    <t>Others (Fabrics, Shares, Pharma)</t>
  </si>
  <si>
    <t>TOTAL SEGMENT REVENUE</t>
  </si>
  <si>
    <t>Profit Margin FY25</t>
  </si>
  <si>
    <t>Unallocable (Corporate net)</t>
  </si>
  <si>
    <t>N/A</t>
  </si>
  <si>
    <t>TOTAL PAT</t>
  </si>
  <si>
    <t>Revenue Driver</t>
  </si>
  <si>
    <t>Entry into Construction Material (new segment, ₹5,784 Lakh) + rapid scale-up in Rough Diamonds &amp; Gold trading through Dubai subsidiary GTL Gems DMCC.</t>
  </si>
  <si>
    <t>Cost Driver</t>
  </si>
  <si>
    <t>Purchases of Stock-in-Trade soared to ₹24,048 Lakh. Other expenses doubled. As a trading company, cost of goods is the biggest lever — must monitor gross margin.</t>
  </si>
  <si>
    <t>Margin Pressure</t>
  </si>
  <si>
    <t>Revenue +52% but PAT fell from ₹1,262 to ₹1,161 Lakh (-8%). Expenses grew faster. Company sacrificed margin for volume — typical of early-stage trading expansion.</t>
  </si>
  <si>
    <t>Capital Action</t>
  </si>
  <si>
    <t>Company raised massive equity: Rights Issue + 2 QIP rounds + Bonus Issue. Share count grew 25x. EPS diluted heavily. Funds used to grow working capital &amp; expand trading.</t>
  </si>
  <si>
    <t>Cash Position</t>
  </si>
  <si>
    <t>Debt</t>
  </si>
  <si>
    <t>Short-term borrowings rose from NIL to ₹6,661 Lakh. Debt-Equity = 0.30x (low). But if receivables don't convert, refinancing risk increases.</t>
  </si>
  <si>
    <t>🚀 GROWTH</t>
  </si>
  <si>
    <t>Revenue grew 52% from ₹20,590 Lakh to ₹31,379 Lakh in FY25.
WHY: Company entered Construction Material trading (₹5,784 Lakh — brand new) and rapidly scaled Rough Diamonds &amp; Gold through its Dubai subsidiary GTL Gems DMCC. Agricultural Products also grew from ₹2,277 to ₹13,261 Lakh (+482%). This is a diversification-led growth story, not organic growth from a single product.</t>
  </si>
  <si>
    <t>📉 MARGINS</t>
  </si>
  <si>
    <t>Net Profit Margin fell from 6.13% (FY24) to 3.70% (FY25) even though revenue grew strongly.
WHY: Total Expenses grew FASTER than revenue (+57% vs +52% revenue growth). Other expenses more than doubled. As the company entered new segments, it incurred higher trading costs (import duties, logistics, clearing charges). The business sacrificed margins to achieve volume growth.</t>
  </si>
  <si>
    <t>💰 CASH FLOW</t>
  </si>
  <si>
    <t>Operating cash flow turned deeply NEGATIVE (₹-26,237 Lakh) in FY25 vs positive ₹1,063 Lakh in FY24.
WHY: Trade Receivables jumped from ₹267 Lakh to ₹15,139 Lakh — a massive surge. Short Term Loans &amp; Advances rose from ₹2,463 to ₹38,521 Lakh. This means the company SOLD goods but has NOT received the cash yet. This is the biggest risk to monitor. Profit is there on paper but cash is stuck with customers and counterparties.</t>
  </si>
  <si>
    <t>🏦 CAPITAL RAISING</t>
  </si>
  <si>
    <t>Company raised ~₹19,463 Lakh through equity (Rights Issue + 2 QIP placements + Bonus Shares) in FY25.
WHY: The massive working capital requirement (inventory + receivables + advances for new trading segments) needed funding. The company used capital markets to raise this. EPS fell from ₹2.27 to ₹0.08 because the share count grew from ~5.56 Cr to ~139 Cr shares. This dilution is a natural trade-off for growth.</t>
  </si>
  <si>
    <t>📊 SEGMENTS</t>
  </si>
  <si>
    <t>Agricultural Products is the STAR segment — highest revenue (42% of total) and highest absolute profit (₹1,002 Lakh).
Rough Diamonds &amp; Gold is the biggest GROWTH bet — accounted for 25% of FY25 revenue but only 0.25% margin. It is a high-volume, low-margin commodity trading business. Construction Material is NEWLY launched with a healthy margin of ~6.2%. Consolidating these segments will be key to future margin recovery.</t>
  </si>
  <si>
    <t>⚠️ RISKS</t>
  </si>
  <si>
    <t>1. HIGH RECEIVABLES RISK: ₹15,139 Lakh in trade receivables + ₹38,521 Lakh in advances. If these are not collected, PAT will be hit severely.
2. THIN MARGINS: Trading business has naturally thin margins. Any commodity price movement can wipe out profits.
3. SHARE DILUTION: Massive share issuances will continue to pressure EPS unless PAT grows significantly.
4. BORROWINGS: ₹6,661 Lakh in short-term borrowings introduced leverage risk. Must monitor interest burden.</t>
  </si>
  <si>
    <t>⭐ OPPORTUNITIES</t>
  </si>
  <si>
    <t>1. India's construction boom and agriculture sector are strong long-term tailwinds for Gujarat Toolroom's core segments.
2. Dubai subsidiary (GTL Gems DMCC) gives the company a global trading platform for diamonds &amp; gold — large untapped market.
3. If receivables are collected efficiently, operating cash flow will turn positive and the business model will prove its strength.
4. No dividend policy = all profits reinvested = compounding growth potential for long-term investors.</t>
  </si>
  <si>
    <t>🏆 FP&amp;A SUMMARY</t>
  </si>
  <si>
    <t>Gujarat Toolroom is in a HIGH GROWTH, HIGH RISK, MARGIN PRESSURE phase.
Anyone can see revenue grew 52%. The FP&amp;A insight is: YES revenue grew, but cash didn't — because working capital exploded. The company is betting big on receivables turning into cash. If that happens → strong cash flows in FY26. If not → liquidity stress.
Key metric to track: Trade Receivables collection rate. If DSO (Days Sales Outstanding) falls in FY26, this is a VERY positive sign.</t>
  </si>
  <si>
    <t>Gujarat Toolroom Limited (BSE: GUJTLRM | Scrip: 513337) was incorporated in 1983. It is listed on the Bombay Stock Exchange (BSE). The company's registered office is in Ahmedabad, Gujarat.</t>
  </si>
  <si>
    <t xml:space="preserve">About GUJTLRM </t>
  </si>
  <si>
    <t>3.  Agricultural Products — Trading farm commodities (wheat, pulses, etc.)</t>
  </si>
  <si>
    <t>2.  Rough Diamonds &amp; Gold — Trading precious stones and metals (largest segment)</t>
  </si>
  <si>
    <t>1.  Construction Materials — Buying &amp; selling cement, steel, sand etc.</t>
  </si>
  <si>
    <t>-</t>
  </si>
  <si>
    <t>Direct Tax Paid &amp; Other Adj.</t>
  </si>
  <si>
    <t xml:space="preserve">GROWTH &amp; PROFITABILITY METRICS </t>
  </si>
  <si>
    <t>Cost as % of Revenue</t>
  </si>
  <si>
    <t>Operating Margin</t>
  </si>
  <si>
    <t>GROWTH METRICS</t>
  </si>
  <si>
    <t>PROFITABILITY METRICS</t>
  </si>
  <si>
    <t>COST ANALYSIS  (Break-up of Total Expenses)</t>
  </si>
  <si>
    <t>INVESTOR RATIOS</t>
  </si>
  <si>
    <t xml:space="preserve">A — PROFITABILITY RATIOS </t>
  </si>
  <si>
    <t>Formula</t>
  </si>
  <si>
    <t xml:space="preserve"> Source: Annual Report FY 2024-25 &amp; FY 2023-24</t>
  </si>
  <si>
    <t>B — LIQUIDITY RATIOS</t>
  </si>
  <si>
    <t>C — SOLVENCY RATIOS</t>
  </si>
  <si>
    <t>D — EFFICIENCY RATIOS</t>
  </si>
  <si>
    <t>BUSINESS DRIVERS &amp; SEGMENT ANALYSIS</t>
  </si>
  <si>
    <t>F — CASH FLOW RATIOS</t>
  </si>
  <si>
    <t>E — PER SHARE RATIOS</t>
  </si>
  <si>
    <t>Of which — Trade Receivables (money owed to us)</t>
  </si>
  <si>
    <t>WORKING CAPITAL</t>
  </si>
  <si>
    <t>Changes in Equity</t>
  </si>
  <si>
    <t>Paid-up Share Capital</t>
  </si>
  <si>
    <t>Weighted Avg Shares Basic</t>
  </si>
  <si>
    <t>Cr</t>
  </si>
  <si>
    <t>No. of Shares</t>
  </si>
  <si>
    <t>UNDERSTAND THE BUSINESS</t>
  </si>
  <si>
    <t>Working Capital</t>
  </si>
  <si>
    <t>SEGMENT REVENUE BREAK-UP  (Standalone)</t>
  </si>
  <si>
    <t>New</t>
  </si>
  <si>
    <t>Fall</t>
  </si>
  <si>
    <t>SEGMENT RESULTS (PROFIT)</t>
  </si>
  <si>
    <t>BUSINESS DRIVERS</t>
  </si>
  <si>
    <t xml:space="preserve">FINAL INSIGHTS  |  Gujarat Toolroom Ltd  </t>
  </si>
  <si>
    <t xml:space="preserve">Reduce </t>
  </si>
  <si>
    <t>Thin</t>
  </si>
  <si>
    <t>Comment</t>
  </si>
  <si>
    <t>Diversification</t>
  </si>
  <si>
    <t>Operating CF turned negative (₹-26,237 Lakh) — entirely due to surge in receivables and advances. Company funded this via equity + borrowings. Lets Watch receivables recovery.</t>
  </si>
  <si>
    <t>A Qualified Institutional Placement (QIP) is a capital-raising tool used primarily in India, allowing listed companies to raise funds by issuing equity shares or convertible securities exclusively to Qualified Institutional Buyers (QIBs)</t>
  </si>
  <si>
    <t xml:space="preserve"> total equity ÷ No. of Shares (in Lakhs)</t>
  </si>
  <si>
    <t>EPS - Earnings Per Share (₹)</t>
  </si>
  <si>
    <t>Dividend Paid</t>
  </si>
  <si>
    <t>FY24 Purchases exceeded Revenue because the company was building up inventory (Change in Inventories = -₹6,010 Lakhs). The excess purchases went into closing stock, not sales.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</si>
</sst>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
    <numFmt numFmtId="165" formatCode="0.00%;\(0.00%\);\-"/>
    <numFmt numFmtId="166" formatCode="0.00;\(0.00\);\-"/>
    <numFmt numFmtId="167" formatCode="#,##0.0"/>
  </numFmts>
  <fonts count="37" x14ac:knownFonts="1">
    <font>
      <sz val="11"/>
      <color theme="1"/>
      <name val="Calibri"/>
      <family val="2"/>
      <charset val="1"/>
    </font>
    <font>
      <sz val="10"/>
      <name val="Arial"/>
    </font>
    <font>
      <b/>
      <sz val="22"/>
      <color rgb="FFFFFFFF"/>
      <name val="Arial"/>
      <charset val="1"/>
    </font>
    <font>
      <sz val="13"/>
      <color rgb="FFC9A227"/>
      <name val="Arial"/>
      <charset val="1"/>
    </font>
    <font>
      <b/>
      <sz val="11"/>
      <color rgb="FFFFFFFF"/>
      <name val="Arial"/>
      <charset val="1"/>
    </font>
    <font>
      <b/>
      <sz val="10"/>
      <color rgb="FFFFFFFF"/>
      <name val="Arial"/>
      <charset val="1"/>
    </font>
    <font>
      <sz val="10"/>
      <color rgb="FF000000"/>
      <name val="Arial"/>
      <charset val="1"/>
    </font>
    <font>
      <b/>
      <sz val="10"/>
      <color rgb="FF000000"/>
      <name val="Arial"/>
      <charset val="1"/>
    </font>
    <font>
      <i/>
      <sz val="9"/>
      <color rgb="FF7F7F7F"/>
      <name val="Arial"/>
      <charset val="1"/>
    </font>
    <font>
      <b/>
      <sz val="13"/>
      <color rgb="FFFFFFFF"/>
      <name val="Arial"/>
      <charset val="1"/>
    </font>
    <font>
      <i/>
      <sz val="9"/>
      <color rgb="FF2E75B6"/>
      <name val="Arial"/>
      <charset val="1"/>
    </font>
    <font>
      <sz val="10"/>
      <color rgb="FF0000FF"/>
      <name val="Arial"/>
      <charset val="1"/>
    </font>
    <font>
      <i/>
      <sz val="8"/>
      <color rgb="FF7F7F7F"/>
      <name val="Arial"/>
      <charset val="1"/>
    </font>
    <font>
      <b/>
      <sz val="10"/>
      <color rgb="FF0000FF"/>
      <name val="Arial"/>
      <charset val="1"/>
    </font>
    <font>
      <b/>
      <sz val="10"/>
      <color rgb="FF006100"/>
      <name val="Arial"/>
      <charset val="1"/>
    </font>
    <font>
      <sz val="10"/>
      <color rgb="FF006100"/>
      <name val="Arial"/>
      <charset val="1"/>
    </font>
    <font>
      <sz val="9"/>
      <color rgb="FF595959"/>
      <name val="Arial"/>
      <charset val="1"/>
    </font>
    <font>
      <i/>
      <sz val="9"/>
      <color rgb="FF595959"/>
      <name val="Arial"/>
      <charset val="1"/>
    </font>
    <font>
      <sz val="9"/>
      <color rgb="FF000000"/>
      <name val="Arial"/>
      <charset val="1"/>
    </font>
    <font>
      <sz val="9"/>
      <color rgb="FF843C0C"/>
      <name val="Arial"/>
      <charset val="1"/>
    </font>
    <font>
      <sz val="10"/>
      <color rgb="FFFFFFFF"/>
      <name val="Arial"/>
      <charset val="1"/>
    </font>
    <font>
      <b/>
      <sz val="10"/>
      <color rgb="FF843C0C"/>
      <name val="Arial"/>
      <charset val="1"/>
    </font>
    <font>
      <sz val="10"/>
      <color rgb="FF843C0C"/>
      <name val="Arial"/>
      <charset val="1"/>
    </font>
    <font>
      <b/>
      <sz val="10"/>
      <color rgb="FF375623"/>
      <name val="Arial"/>
      <charset val="1"/>
    </font>
    <font>
      <sz val="10"/>
      <color rgb="FF375623"/>
      <name val="Arial"/>
      <charset val="1"/>
    </font>
    <font>
      <sz val="11"/>
      <color rgb="FF006100"/>
      <name val="Calibri"/>
      <family val="2"/>
    </font>
    <font>
      <sz val="11"/>
      <color rgb="FF9C0006"/>
      <name val="Calibri"/>
      <family val="2"/>
    </font>
    <font>
      <sz val="9"/>
      <color theme="1"/>
      <name val="Arial"/>
      <family val="2"/>
    </font>
    <font>
      <b/>
      <sz val="13"/>
      <color rgb="FFFFFFFF"/>
      <name val="Arial"/>
      <family val="2"/>
    </font>
    <font>
      <b/>
      <sz val="10"/>
      <color rgb="FFFFFFFF"/>
      <name val="Arial"/>
      <family val="2"/>
    </font>
    <font>
      <sz val="10"/>
      <color rgb="FF000000"/>
      <name val="Arial"/>
      <family val="2"/>
    </font>
    <font>
      <sz val="10"/>
      <color rgb="FFFFFFFF"/>
      <name val="Arial"/>
      <family val="2"/>
    </font>
    <font>
      <i/>
      <sz val="10"/>
      <color theme="0"/>
      <name val="Arial"/>
      <family val="2"/>
    </font>
    <font>
      <b/>
      <sz val="11"/>
      <color rgb="FFFFFFFF"/>
      <name val="Arial"/>
      <family val="2"/>
    </font>
    <font>
      <b/>
      <sz val="10"/>
      <name val="Arial"/>
      <family val="2"/>
    </font>
    <font>
      <b/>
      <sz val="10"/>
      <color rgb="FF000000"/>
      <name val="Arial"/>
      <family val="2"/>
    </font>
    <font>
      <sz val="9"/>
      <color rgb="FF843C0C"/>
      <name val="Arial"/>
      <family val="2"/>
    </font>
  </fonts>
  <fills count="15">
    <fill>
      <patternFill patternType="none"/>
    </fill>
    <fill>
      <patternFill patternType="gray125"/>
    </fill>
    <fill>
      <patternFill patternType="solid">
        <fgColor rgb="FF1F3864"/>
        <bgColor rgb="FF333399"/>
      </patternFill>
    </fill>
    <fill>
      <patternFill patternType="solid">
        <fgColor rgb="FF2E75B6"/>
        <bgColor rgb="FF0066CC"/>
      </patternFill>
    </fill>
    <fill>
      <patternFill patternType="solid">
        <fgColor rgb="FFDEEAF1"/>
        <bgColor rgb="FFE2EFDA"/>
      </patternFill>
    </fill>
    <fill>
      <patternFill patternType="solid">
        <fgColor rgb="FFBDD7EE"/>
        <bgColor rgb="FF99CCFF"/>
      </patternFill>
    </fill>
    <fill>
      <patternFill patternType="solid">
        <fgColor rgb="FFFFF2CC"/>
        <bgColor rgb="FFFCE4D6"/>
      </patternFill>
    </fill>
    <fill>
      <patternFill patternType="solid">
        <fgColor rgb="FFFFFFFF"/>
        <bgColor rgb="FFF2F2F2"/>
      </patternFill>
    </fill>
    <fill>
      <patternFill patternType="solid">
        <fgColor rgb="FFF2F2F2"/>
        <bgColor rgb="FFE2EFDA"/>
      </patternFill>
    </fill>
    <fill>
      <patternFill patternType="solid">
        <fgColor rgb="FFE2EFDA"/>
        <bgColor rgb="FFDEEAF1"/>
      </patternFill>
    </fill>
    <fill>
      <patternFill patternType="solid">
        <fgColor rgb="FFFCE4D6"/>
        <bgColor rgb="FFFFF2CC"/>
      </patternFill>
    </fill>
    <fill>
      <patternFill patternType="solid">
        <fgColor rgb="FFC9A227"/>
        <bgColor rgb="FF99CC00"/>
      </patternFill>
    </fill>
    <fill>
      <patternFill patternType="solid">
        <fgColor rgb="FFC6EFCE"/>
      </patternFill>
    </fill>
    <fill>
      <patternFill patternType="solid">
        <fgColor rgb="FFFFC7CE"/>
      </patternFill>
    </fill>
    <fill>
      <patternFill patternType="solid">
        <fgColor theme="3" tint="-0.249977111117893"/>
        <bgColor indexed="64"/>
      </patternFill>
    </fill>
  </fills>
  <borders count="2">
    <border>
      <left/>
      <right/>
      <top/>
      <bottom/>
      <diagonal/>
    </border>
    <border>
      <left style="hair">
        <color auto="1"/>
      </left>
      <right style="hair">
        <color auto="1"/>
      </right>
      <top style="hair">
        <color auto="1"/>
      </top>
      <bottom style="hair">
        <color auto="1"/>
      </bottom>
      <diagonal/>
    </border>
  </borders>
  <cellStyleXfs count="4">
    <xf numFmtId="0" fontId="0" fillId="0" borderId="0"/>
    <xf numFmtId="9" fontId="1" fillId="0" borderId="0" applyBorder="0" applyAlignment="0" applyProtection="0"/>
    <xf numFmtId="0" fontId="25" fillId="12" borderId="0" applyNumberFormat="0" applyBorder="0" applyAlignment="0" applyProtection="0"/>
    <xf numFmtId="0" fontId="26" fillId="13" borderId="0" applyNumberFormat="0" applyBorder="0" applyAlignment="0" applyProtection="0"/>
  </cellStyleXfs>
  <cellXfs count="116">
    <xf numFmtId="0" fontId="0" fillId="0" borderId="0" xfId="0"/>
    <xf numFmtId="0" fontId="0" fillId="0" borderId="0" xfId="0" applyAlignment="1"/>
    <xf numFmtId="0" fontId="5" fillId="2" borderId="0" xfId="0" applyFont="1" applyFill="1" applyAlignment="1">
      <alignment horizontal="center" vertical="center" wrapText="1"/>
    </xf>
    <xf numFmtId="0" fontId="6" fillId="8" borderId="0" xfId="0" applyFont="1" applyFill="1" applyAlignment="1">
      <alignment horizontal="left" vertical="center" wrapText="1"/>
    </xf>
    <xf numFmtId="0" fontId="6" fillId="7" borderId="0" xfId="0" applyFont="1" applyFill="1" applyAlignment="1">
      <alignment horizontal="left" vertical="center" wrapText="1"/>
    </xf>
    <xf numFmtId="0" fontId="6" fillId="4" borderId="0" xfId="0" applyFont="1" applyFill="1" applyAlignment="1">
      <alignment horizontal="left" vertical="center" wrapText="1"/>
    </xf>
    <xf numFmtId="0" fontId="6" fillId="4" borderId="0" xfId="0" applyFont="1" applyFill="1" applyAlignment="1">
      <alignment horizontal="center" vertical="center" wrapText="1"/>
    </xf>
    <xf numFmtId="164" fontId="11" fillId="4" borderId="1" xfId="0" applyNumberFormat="1" applyFont="1" applyFill="1" applyBorder="1" applyAlignment="1">
      <alignment horizontal="right" vertical="center"/>
    </xf>
    <xf numFmtId="0" fontId="12" fillId="0" borderId="0" xfId="0" applyFont="1" applyAlignment="1"/>
    <xf numFmtId="0" fontId="6" fillId="7" borderId="0" xfId="0" applyFont="1" applyFill="1" applyAlignment="1">
      <alignment horizontal="center" vertical="center" wrapText="1"/>
    </xf>
    <xf numFmtId="164" fontId="11" fillId="7" borderId="1" xfId="0" applyNumberFormat="1" applyFont="1" applyFill="1" applyBorder="1" applyAlignment="1">
      <alignment horizontal="right" vertical="center"/>
    </xf>
    <xf numFmtId="0" fontId="7" fillId="5" borderId="0" xfId="0" applyFont="1" applyFill="1" applyAlignment="1">
      <alignment horizontal="left" vertical="center" wrapText="1"/>
    </xf>
    <xf numFmtId="0" fontId="6" fillId="5" borderId="0" xfId="0" applyFont="1" applyFill="1" applyAlignment="1">
      <alignment horizontal="center" vertical="center" wrapText="1"/>
    </xf>
    <xf numFmtId="164" fontId="13" fillId="5" borderId="1" xfId="0" applyNumberFormat="1" applyFont="1" applyFill="1" applyBorder="1" applyAlignment="1">
      <alignment horizontal="right" vertical="center"/>
    </xf>
    <xf numFmtId="0" fontId="7" fillId="6" borderId="0" xfId="0" applyFont="1" applyFill="1" applyAlignment="1">
      <alignment horizontal="left" vertical="center" wrapText="1"/>
    </xf>
    <xf numFmtId="0" fontId="6" fillId="6" borderId="0" xfId="0" applyFont="1" applyFill="1" applyAlignment="1">
      <alignment horizontal="center" vertical="center" wrapText="1"/>
    </xf>
    <xf numFmtId="164" fontId="13" fillId="6" borderId="1" xfId="0" applyNumberFormat="1" applyFont="1" applyFill="1" applyBorder="1" applyAlignment="1">
      <alignment horizontal="right" vertical="center"/>
    </xf>
    <xf numFmtId="0" fontId="7" fillId="9" borderId="0" xfId="0" applyFont="1" applyFill="1" applyAlignment="1">
      <alignment horizontal="left" vertical="center" wrapText="1"/>
    </xf>
    <xf numFmtId="0" fontId="6" fillId="9" borderId="0" xfId="0" applyFont="1" applyFill="1" applyAlignment="1">
      <alignment horizontal="center" vertical="center" wrapText="1"/>
    </xf>
    <xf numFmtId="164" fontId="13" fillId="9" borderId="1" xfId="0" applyNumberFormat="1" applyFont="1" applyFill="1" applyBorder="1" applyAlignment="1">
      <alignment horizontal="right" vertical="center"/>
    </xf>
    <xf numFmtId="0" fontId="5" fillId="3" borderId="0" xfId="0" applyFont="1" applyFill="1" applyBorder="1" applyAlignment="1">
      <alignment horizontal="center" vertical="center" wrapText="1"/>
    </xf>
    <xf numFmtId="0" fontId="7" fillId="4" borderId="0" xfId="0" applyFont="1" applyFill="1" applyAlignment="1">
      <alignment horizontal="left" vertical="center" wrapText="1"/>
    </xf>
    <xf numFmtId="164" fontId="13" fillId="4" borderId="1" xfId="0" applyNumberFormat="1" applyFont="1" applyFill="1" applyBorder="1" applyAlignment="1">
      <alignment horizontal="right" vertical="center"/>
    </xf>
    <xf numFmtId="164" fontId="14" fillId="4" borderId="1" xfId="0" applyNumberFormat="1" applyFont="1" applyFill="1" applyBorder="1" applyAlignment="1">
      <alignment horizontal="right" vertical="center"/>
    </xf>
    <xf numFmtId="165" fontId="7" fillId="4" borderId="1" xfId="0" applyNumberFormat="1" applyFont="1" applyFill="1" applyBorder="1" applyAlignment="1">
      <alignment horizontal="right" vertical="center"/>
    </xf>
    <xf numFmtId="164" fontId="15" fillId="7" borderId="1" xfId="0" applyNumberFormat="1" applyFont="1" applyFill="1" applyBorder="1" applyAlignment="1">
      <alignment horizontal="right" vertical="center"/>
    </xf>
    <xf numFmtId="165" fontId="6" fillId="7" borderId="1" xfId="0" applyNumberFormat="1" applyFont="1" applyFill="1" applyBorder="1" applyAlignment="1">
      <alignment horizontal="right" vertical="center"/>
    </xf>
    <xf numFmtId="165" fontId="14" fillId="4" borderId="1" xfId="0" applyNumberFormat="1" applyFont="1" applyFill="1" applyBorder="1" applyAlignment="1">
      <alignment horizontal="right" vertical="center"/>
    </xf>
    <xf numFmtId="165" fontId="15" fillId="7" borderId="1" xfId="0" applyNumberFormat="1" applyFont="1" applyFill="1" applyBorder="1" applyAlignment="1">
      <alignment horizontal="right" vertical="center"/>
    </xf>
    <xf numFmtId="164" fontId="15" fillId="4" borderId="1" xfId="0" applyNumberFormat="1" applyFont="1" applyFill="1" applyBorder="1" applyAlignment="1">
      <alignment horizontal="right" vertical="center"/>
    </xf>
    <xf numFmtId="165" fontId="15" fillId="4" borderId="1" xfId="0" applyNumberFormat="1" applyFont="1" applyFill="1" applyBorder="1" applyAlignment="1">
      <alignment horizontal="right" vertical="center"/>
    </xf>
    <xf numFmtId="164" fontId="14" fillId="5" borderId="1" xfId="0" applyNumberFormat="1" applyFont="1" applyFill="1" applyBorder="1" applyAlignment="1">
      <alignment horizontal="right" vertical="center"/>
    </xf>
    <xf numFmtId="165" fontId="14" fillId="5" borderId="1" xfId="0" applyNumberFormat="1" applyFont="1" applyFill="1" applyBorder="1" applyAlignment="1">
      <alignment horizontal="right" vertical="center"/>
    </xf>
    <xf numFmtId="0" fontId="5" fillId="11" borderId="0" xfId="0" applyFont="1" applyFill="1" applyAlignment="1">
      <alignment horizontal="center" vertical="center" wrapText="1"/>
    </xf>
    <xf numFmtId="165" fontId="6" fillId="4" borderId="1" xfId="0" applyNumberFormat="1" applyFont="1" applyFill="1" applyBorder="1" applyAlignment="1">
      <alignment horizontal="right" vertical="center"/>
    </xf>
    <xf numFmtId="165" fontId="7" fillId="5" borderId="1" xfId="0" applyNumberFormat="1" applyFont="1" applyFill="1" applyBorder="1" applyAlignment="1">
      <alignment horizontal="right" vertical="center"/>
    </xf>
    <xf numFmtId="0" fontId="16" fillId="4" borderId="0" xfId="0" applyFont="1" applyFill="1" applyAlignment="1">
      <alignment horizontal="left" vertical="center" wrapText="1"/>
    </xf>
    <xf numFmtId="0" fontId="17" fillId="4" borderId="0" xfId="0" applyFont="1" applyFill="1" applyAlignment="1">
      <alignment horizontal="left" vertical="center" wrapText="1"/>
    </xf>
    <xf numFmtId="0" fontId="16" fillId="7" borderId="0" xfId="0" applyFont="1" applyFill="1" applyAlignment="1">
      <alignment horizontal="left" vertical="center" wrapText="1"/>
    </xf>
    <xf numFmtId="0" fontId="17" fillId="7" borderId="0" xfId="0" applyFont="1" applyFill="1" applyAlignment="1">
      <alignment horizontal="left" vertical="center" wrapText="1"/>
    </xf>
    <xf numFmtId="166" fontId="7" fillId="4" borderId="1" xfId="0" applyNumberFormat="1" applyFont="1" applyFill="1" applyBorder="1" applyAlignment="1">
      <alignment horizontal="right" vertical="center"/>
    </xf>
    <xf numFmtId="166" fontId="6" fillId="7" borderId="1" xfId="0" applyNumberFormat="1" applyFont="1" applyFill="1" applyBorder="1" applyAlignment="1">
      <alignment horizontal="right" vertical="center"/>
    </xf>
    <xf numFmtId="166" fontId="6" fillId="4" borderId="1" xfId="0" applyNumberFormat="1" applyFont="1" applyFill="1" applyBorder="1" applyAlignment="1">
      <alignment horizontal="right" vertical="center"/>
    </xf>
    <xf numFmtId="164" fontId="7" fillId="4" borderId="1" xfId="0" applyNumberFormat="1" applyFont="1" applyFill="1" applyBorder="1" applyAlignment="1">
      <alignment horizontal="right" vertical="center"/>
    </xf>
    <xf numFmtId="164" fontId="6" fillId="7" borderId="1" xfId="0" applyNumberFormat="1" applyFont="1" applyFill="1" applyBorder="1" applyAlignment="1">
      <alignment horizontal="right" vertical="center"/>
    </xf>
    <xf numFmtId="164" fontId="6" fillId="4" borderId="1" xfId="0" applyNumberFormat="1" applyFont="1" applyFill="1" applyBorder="1" applyAlignment="1">
      <alignment horizontal="right" vertical="center"/>
    </xf>
    <xf numFmtId="164" fontId="7" fillId="4" borderId="0" xfId="0" applyNumberFormat="1" applyFont="1" applyFill="1" applyAlignment="1">
      <alignment horizontal="right" vertical="center"/>
    </xf>
    <xf numFmtId="164" fontId="6" fillId="7" borderId="0" xfId="0" applyNumberFormat="1" applyFont="1" applyFill="1" applyAlignment="1">
      <alignment horizontal="right" vertical="center"/>
    </xf>
    <xf numFmtId="164" fontId="7" fillId="9" borderId="1" xfId="0" applyNumberFormat="1" applyFont="1" applyFill="1" applyBorder="1" applyAlignment="1">
      <alignment horizontal="right" vertical="center"/>
    </xf>
    <xf numFmtId="164" fontId="7" fillId="9" borderId="0" xfId="0" applyNumberFormat="1" applyFont="1" applyFill="1" applyAlignment="1">
      <alignment horizontal="right" vertical="center"/>
    </xf>
    <xf numFmtId="164" fontId="6" fillId="4" borderId="0" xfId="0" applyNumberFormat="1" applyFont="1" applyFill="1" applyAlignment="1">
      <alignment horizontal="right" vertical="center"/>
    </xf>
    <xf numFmtId="0" fontId="0" fillId="4" borderId="0" xfId="0" applyFont="1" applyFill="1" applyAlignment="1"/>
    <xf numFmtId="0" fontId="0" fillId="7" borderId="0" xfId="0" applyFont="1" applyFill="1" applyAlignment="1"/>
    <xf numFmtId="0" fontId="0" fillId="5" borderId="0" xfId="0" applyFont="1" applyFill="1" applyAlignment="1"/>
    <xf numFmtId="165" fontId="6" fillId="4" borderId="0" xfId="0" applyNumberFormat="1" applyFont="1" applyFill="1" applyAlignment="1">
      <alignment horizontal="right" vertical="center"/>
    </xf>
    <xf numFmtId="0" fontId="0" fillId="8" borderId="0" xfId="0" applyFont="1" applyFill="1" applyAlignment="1"/>
    <xf numFmtId="0" fontId="5" fillId="3" borderId="0" xfId="0" applyFont="1" applyFill="1" applyAlignment="1">
      <alignment horizontal="center" vertical="top" wrapText="1"/>
    </xf>
    <xf numFmtId="0" fontId="21" fillId="10" borderId="0" xfId="0" applyFont="1" applyFill="1" applyAlignment="1">
      <alignment horizontal="center" vertical="top" wrapText="1"/>
    </xf>
    <xf numFmtId="0" fontId="22" fillId="10" borderId="0" xfId="0" applyFont="1" applyFill="1" applyAlignment="1">
      <alignment horizontal="left" vertical="top" wrapText="1"/>
    </xf>
    <xf numFmtId="0" fontId="7" fillId="6" borderId="0" xfId="0" applyFont="1" applyFill="1" applyAlignment="1">
      <alignment horizontal="center" vertical="top" wrapText="1"/>
    </xf>
    <xf numFmtId="0" fontId="6" fillId="6" borderId="0" xfId="0" applyFont="1" applyFill="1" applyAlignment="1">
      <alignment horizontal="left" vertical="top" wrapText="1"/>
    </xf>
    <xf numFmtId="0" fontId="23" fillId="9" borderId="0" xfId="0" applyFont="1" applyFill="1" applyAlignment="1">
      <alignment horizontal="center" vertical="top" wrapText="1"/>
    </xf>
    <xf numFmtId="0" fontId="24" fillId="9" borderId="0" xfId="0" applyFont="1" applyFill="1" applyAlignment="1">
      <alignment horizontal="left" vertical="top" wrapText="1"/>
    </xf>
    <xf numFmtId="0" fontId="21" fillId="4" borderId="0" xfId="0" applyFont="1" applyFill="1" applyAlignment="1">
      <alignment horizontal="center" vertical="top" wrapText="1"/>
    </xf>
    <xf numFmtId="0" fontId="22" fillId="4" borderId="0" xfId="0" applyFont="1" applyFill="1" applyAlignment="1">
      <alignment horizontal="left" vertical="top" wrapText="1"/>
    </xf>
    <xf numFmtId="0" fontId="5" fillId="2" borderId="0" xfId="0" applyFont="1" applyFill="1" applyAlignment="1">
      <alignment horizontal="center" vertical="top" wrapText="1"/>
    </xf>
    <xf numFmtId="0" fontId="20" fillId="2" borderId="0" xfId="0" applyFont="1" applyFill="1" applyAlignment="1">
      <alignment horizontal="left" vertical="top" wrapText="1"/>
    </xf>
    <xf numFmtId="10" fontId="1" fillId="0" borderId="1" xfId="1" applyNumberFormat="1" applyBorder="1" applyAlignment="1">
      <alignment horizontal="right" vertical="center"/>
    </xf>
    <xf numFmtId="0" fontId="0" fillId="0" borderId="0" xfId="0"/>
    <xf numFmtId="0" fontId="30" fillId="4" borderId="0" xfId="0" applyFont="1" applyFill="1" applyAlignment="1">
      <alignment horizontal="left" vertical="center" wrapText="1"/>
    </xf>
    <xf numFmtId="4" fontId="0" fillId="0" borderId="0" xfId="0" applyNumberFormat="1"/>
    <xf numFmtId="167" fontId="0" fillId="0" borderId="0" xfId="0" applyNumberFormat="1"/>
    <xf numFmtId="0" fontId="29" fillId="2" borderId="0" xfId="0" applyFont="1" applyFill="1" applyAlignment="1">
      <alignment horizontal="center" vertical="center" wrapText="1"/>
    </xf>
    <xf numFmtId="0" fontId="0" fillId="14" borderId="0" xfId="0" applyFill="1" applyAlignment="1"/>
    <xf numFmtId="0" fontId="30" fillId="7" borderId="0" xfId="0" applyFont="1" applyFill="1" applyAlignment="1">
      <alignment horizontal="left" vertical="center" wrapText="1"/>
    </xf>
    <xf numFmtId="0" fontId="30" fillId="4" borderId="0" xfId="0" applyFont="1" applyFill="1" applyAlignment="1">
      <alignment horizontal="center" vertical="center" wrapText="1"/>
    </xf>
    <xf numFmtId="165" fontId="25" fillId="12" borderId="1" xfId="2" applyNumberFormat="1" applyBorder="1" applyAlignment="1">
      <alignment horizontal="right" vertical="center"/>
    </xf>
    <xf numFmtId="0" fontId="31" fillId="3" borderId="0" xfId="0" applyFont="1" applyFill="1" applyAlignment="1">
      <alignment horizontal="left" vertical="top" wrapText="1"/>
    </xf>
    <xf numFmtId="164" fontId="34" fillId="5" borderId="1" xfId="0" applyNumberFormat="1" applyFont="1" applyFill="1" applyBorder="1" applyAlignment="1">
      <alignment horizontal="right" vertical="center"/>
    </xf>
    <xf numFmtId="165" fontId="35" fillId="5" borderId="0" xfId="0" applyNumberFormat="1" applyFont="1" applyFill="1" applyAlignment="1">
      <alignment horizontal="right" vertical="center"/>
    </xf>
    <xf numFmtId="165" fontId="30" fillId="4" borderId="0" xfId="0" applyNumberFormat="1" applyFont="1" applyFill="1" applyAlignment="1">
      <alignment horizontal="right" vertical="center"/>
    </xf>
    <xf numFmtId="164" fontId="26" fillId="13" borderId="1" xfId="3" applyNumberFormat="1" applyBorder="1" applyAlignment="1">
      <alignment horizontal="right" vertical="center"/>
    </xf>
    <xf numFmtId="164" fontId="25" fillId="12" borderId="1" xfId="2" applyNumberFormat="1" applyBorder="1" applyAlignment="1">
      <alignment horizontal="right" vertical="center"/>
    </xf>
    <xf numFmtId="0" fontId="7" fillId="8" borderId="0" xfId="0" applyFont="1" applyFill="1" applyBorder="1" applyAlignment="1">
      <alignment horizontal="left" vertical="center" wrapText="1"/>
    </xf>
    <xf numFmtId="0" fontId="7" fillId="7" borderId="0" xfId="0" applyFont="1" applyFill="1" applyBorder="1" applyAlignment="1">
      <alignment horizontal="left" vertical="center" wrapText="1"/>
    </xf>
    <xf numFmtId="0" fontId="0" fillId="0" borderId="0" xfId="0"/>
    <xf numFmtId="0" fontId="30" fillId="6" borderId="0"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7" borderId="0" xfId="0" applyFont="1" applyFill="1" applyBorder="1" applyAlignment="1">
      <alignment horizontal="left" vertical="center" wrapText="1"/>
    </xf>
    <xf numFmtId="0" fontId="29" fillId="3"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6" fillId="5" borderId="0" xfId="0" applyFont="1" applyFill="1" applyBorder="1" applyAlignment="1">
      <alignment horizontal="left" vertical="center" wrapText="1"/>
    </xf>
    <xf numFmtId="0" fontId="6" fillId="4" borderId="0"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3"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0" fillId="0" borderId="0" xfId="0" applyFont="1" applyBorder="1" applyAlignment="1">
      <alignment horizontal="center" vertical="center" wrapText="1"/>
    </xf>
    <xf numFmtId="0" fontId="8" fillId="8" borderId="0" xfId="0" applyFont="1" applyFill="1" applyBorder="1" applyAlignment="1">
      <alignment horizontal="center" vertical="center" wrapText="1"/>
    </xf>
    <xf numFmtId="0" fontId="5" fillId="11" borderId="0"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18" fillId="4" borderId="0" xfId="0" applyFont="1" applyFill="1" applyBorder="1" applyAlignment="1">
      <alignment horizontal="left" vertical="center" wrapText="1"/>
    </xf>
    <xf numFmtId="0" fontId="7" fillId="10" borderId="0" xfId="0" applyFont="1" applyFill="1" applyBorder="1" applyAlignment="1">
      <alignment horizontal="center" vertical="center" wrapText="1"/>
    </xf>
    <xf numFmtId="0" fontId="19" fillId="10" borderId="0" xfId="0" applyFont="1" applyFill="1" applyBorder="1" applyAlignment="1">
      <alignment horizontal="left" vertical="center" wrapText="1"/>
    </xf>
    <xf numFmtId="0" fontId="7" fillId="6" borderId="0" xfId="0" applyFont="1" applyFill="1" applyBorder="1" applyAlignment="1">
      <alignment horizontal="center" vertical="center" wrapText="1"/>
    </xf>
    <xf numFmtId="0" fontId="18" fillId="6" borderId="0" xfId="0" applyFont="1" applyFill="1" applyBorder="1" applyAlignment="1">
      <alignment horizontal="left" vertical="center" wrapText="1"/>
    </xf>
    <xf numFmtId="0" fontId="36" fillId="10" borderId="0" xfId="0" applyFont="1" applyFill="1" applyBorder="1" applyAlignment="1">
      <alignment horizontal="left" vertical="center" wrapText="1"/>
    </xf>
    <xf numFmtId="0" fontId="29" fillId="2" borderId="0" xfId="0" applyFont="1" applyFill="1" applyBorder="1" applyAlignment="1">
      <alignment horizontal="center" vertical="center" wrapText="1"/>
    </xf>
    <xf numFmtId="0" fontId="27" fillId="4" borderId="0" xfId="0" applyFont="1" applyFill="1" applyBorder="1" applyAlignment="1">
      <alignment horizontal="left" vertical="center" wrapText="1"/>
    </xf>
    <xf numFmtId="0" fontId="7" fillId="11" borderId="0" xfId="0" applyFont="1" applyFill="1" applyBorder="1" applyAlignment="1">
      <alignment horizontal="center" vertical="center" wrapText="1"/>
    </xf>
    <xf numFmtId="0" fontId="18" fillId="11" borderId="0" xfId="0" applyFont="1" applyFill="1" applyBorder="1" applyAlignment="1">
      <alignment horizontal="left" vertical="center" wrapText="1"/>
    </xf>
  </cellXfs>
  <cellStyles count="4">
    <cellStyle name="Bad" xfId="3" builtinId="27"/>
    <cellStyle name="Good" xfId="2" builtinId="26"/>
    <cellStyle name="Normal" xfId="0" builtinId="0"/>
    <cellStyle name="Percent"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008080"/>
      <rgbColor rgb="FFC0C0C0"/>
      <rgbColor rgb="FF7F7F7F"/>
      <rgbColor rgb="FF9999FF"/>
      <rgbColor rgb="FF993366"/>
      <rgbColor rgb="FFFFF2CC"/>
      <rgbColor rgb="FFDEEAF1"/>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F2F2F2"/>
      <rgbColor rgb="FFE2EFDA"/>
      <rgbColor rgb="FFFFFF99"/>
      <rgbColor rgb="FF99CCFF"/>
      <rgbColor rgb="FFFF99CC"/>
      <rgbColor rgb="FFCC99FF"/>
      <rgbColor rgb="FFFCE4D6"/>
      <rgbColor rgb="FF2E75B6"/>
      <rgbColor rgb="FF33CCCC"/>
      <rgbColor rgb="FF99CC00"/>
      <rgbColor rgb="FFFFCC00"/>
      <rgbColor rgb="FFC9A227"/>
      <rgbColor rgb="FFFF6600"/>
      <rgbColor rgb="FF595959"/>
      <rgbColor rgb="FFAAAAAA"/>
      <rgbColor rgb="FF1F3864"/>
      <rgbColor rgb="FF339966"/>
      <rgbColor rgb="FF003300"/>
      <rgbColor rgb="FF333300"/>
      <rgbColor rgb="FF843C0C"/>
      <rgbColor rgb="FF993366"/>
      <rgbColor rgb="FF333399"/>
      <rgbColor rgb="FF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topLeftCell="A7" zoomScaleNormal="100" workbookViewId="0">
      <selection activeCell="G31" sqref="G31"/>
    </sheetView>
  </sheetViews>
  <sheetFormatPr defaultColWidth="8.7109375" defaultRowHeight="15" x14ac:dyDescent="0.25"/>
  <cols>
    <col min="1" max="1" width="4" style="1" customWidth="1"/>
    <col min="2" max="2" width="26" style="1" customWidth="1"/>
    <col min="3" max="3" width="22" style="1" customWidth="1"/>
    <col min="4" max="4" width="35" style="1" bestFit="1" customWidth="1"/>
    <col min="5" max="8" width="18" style="1" customWidth="1"/>
    <col min="9" max="9" width="4" style="1" customWidth="1"/>
  </cols>
  <sheetData>
    <row r="1" spans="2:8" ht="31.5" customHeight="1" x14ac:dyDescent="0.25">
      <c r="B1" s="94" t="s">
        <v>0</v>
      </c>
      <c r="C1" s="94"/>
      <c r="D1" s="94"/>
      <c r="E1" s="94"/>
      <c r="F1" s="94"/>
      <c r="G1" s="94"/>
      <c r="H1" s="94"/>
    </row>
    <row r="2" spans="2:8" ht="10.5" customHeight="1" x14ac:dyDescent="0.25">
      <c r="B2" s="94"/>
      <c r="C2" s="94"/>
      <c r="D2" s="94"/>
      <c r="E2" s="94"/>
      <c r="F2" s="94"/>
      <c r="G2" s="94"/>
      <c r="H2" s="94"/>
    </row>
    <row r="3" spans="2:8" ht="6.75" hidden="1" customHeight="1" x14ac:dyDescent="0.25">
      <c r="B3" s="94"/>
      <c r="C3" s="94"/>
      <c r="D3" s="94"/>
      <c r="E3" s="94"/>
      <c r="F3" s="94"/>
      <c r="G3" s="94"/>
      <c r="H3" s="94"/>
    </row>
    <row r="4" spans="2:8" ht="16.5" x14ac:dyDescent="0.25">
      <c r="B4" s="95" t="s">
        <v>1</v>
      </c>
      <c r="C4" s="95"/>
      <c r="D4" s="95"/>
      <c r="E4" s="95"/>
      <c r="F4" s="95"/>
      <c r="G4" s="95"/>
      <c r="H4" s="95"/>
    </row>
    <row r="5" spans="2:8" ht="26.25" customHeight="1" x14ac:dyDescent="0.25">
      <c r="B5" s="96" t="s">
        <v>2</v>
      </c>
      <c r="C5" s="96"/>
      <c r="D5" s="96"/>
      <c r="E5" s="96"/>
      <c r="F5" s="96"/>
      <c r="G5" s="96"/>
      <c r="H5" s="96"/>
    </row>
    <row r="7" spans="2:8" ht="27.75" customHeight="1" x14ac:dyDescent="0.25">
      <c r="B7" s="97" t="s">
        <v>274</v>
      </c>
      <c r="C7" s="98"/>
      <c r="D7" s="98"/>
      <c r="E7" s="98"/>
      <c r="F7" s="98"/>
      <c r="G7" s="98"/>
      <c r="H7" s="98"/>
    </row>
    <row r="8" spans="2:8" ht="21.75" customHeight="1" x14ac:dyDescent="0.25">
      <c r="B8" s="93" t="s">
        <v>245</v>
      </c>
      <c r="C8" s="93"/>
      <c r="D8" s="93"/>
      <c r="E8" s="93"/>
      <c r="F8" s="93"/>
      <c r="G8" s="93"/>
      <c r="H8" s="93"/>
    </row>
    <row r="9" spans="2:8" ht="30.75" customHeight="1" x14ac:dyDescent="0.25">
      <c r="B9" s="92" t="s">
        <v>244</v>
      </c>
      <c r="C9" s="92"/>
      <c r="D9" s="92"/>
      <c r="E9" s="92"/>
      <c r="F9" s="92"/>
      <c r="G9" s="92"/>
      <c r="H9" s="92"/>
    </row>
    <row r="10" spans="2:8" ht="21.75" customHeight="1" x14ac:dyDescent="0.25">
      <c r="B10" s="92" t="s">
        <v>3</v>
      </c>
      <c r="C10" s="92"/>
      <c r="D10" s="92"/>
      <c r="E10" s="92"/>
      <c r="F10" s="92"/>
      <c r="G10" s="92"/>
      <c r="H10" s="92"/>
    </row>
    <row r="11" spans="2:8" x14ac:dyDescent="0.25">
      <c r="B11" s="92"/>
      <c r="C11" s="92"/>
      <c r="D11" s="92"/>
      <c r="E11" s="92"/>
      <c r="F11" s="92"/>
      <c r="G11" s="92"/>
      <c r="H11" s="92"/>
    </row>
    <row r="12" spans="2:8" ht="21.75" customHeight="1" x14ac:dyDescent="0.25">
      <c r="B12" s="93" t="s">
        <v>4</v>
      </c>
      <c r="C12" s="93"/>
      <c r="D12" s="93"/>
      <c r="E12" s="93"/>
      <c r="F12" s="93"/>
      <c r="G12" s="93"/>
      <c r="H12" s="93"/>
    </row>
    <row r="13" spans="2:8" ht="21.75" customHeight="1" x14ac:dyDescent="0.25">
      <c r="B13" s="91" t="s">
        <v>5</v>
      </c>
      <c r="C13" s="91"/>
      <c r="D13" s="91"/>
      <c r="E13" s="91"/>
      <c r="F13" s="91"/>
      <c r="G13" s="91"/>
      <c r="H13" s="91"/>
    </row>
    <row r="14" spans="2:8" ht="21.75" customHeight="1" x14ac:dyDescent="0.25">
      <c r="B14" s="91" t="s">
        <v>248</v>
      </c>
      <c r="C14" s="91"/>
      <c r="D14" s="91"/>
      <c r="E14" s="91"/>
      <c r="F14" s="91"/>
      <c r="G14" s="91"/>
      <c r="H14" s="91"/>
    </row>
    <row r="15" spans="2:8" ht="21.75" customHeight="1" x14ac:dyDescent="0.25">
      <c r="B15" s="91" t="s">
        <v>247</v>
      </c>
      <c r="C15" s="91"/>
      <c r="D15" s="91"/>
      <c r="E15" s="91"/>
      <c r="F15" s="91"/>
      <c r="G15" s="91"/>
      <c r="H15" s="91"/>
    </row>
    <row r="16" spans="2:8" ht="21.75" customHeight="1" x14ac:dyDescent="0.25">
      <c r="B16" s="91" t="s">
        <v>246</v>
      </c>
      <c r="C16" s="91"/>
      <c r="D16" s="91"/>
      <c r="E16" s="91"/>
      <c r="F16" s="91"/>
      <c r="G16" s="91"/>
      <c r="H16" s="91"/>
    </row>
    <row r="17" spans="2:8" ht="21.75" customHeight="1" x14ac:dyDescent="0.25">
      <c r="B17" s="91" t="s">
        <v>6</v>
      </c>
      <c r="C17" s="91"/>
      <c r="D17" s="91"/>
      <c r="E17" s="91"/>
      <c r="F17" s="91"/>
      <c r="G17" s="91"/>
      <c r="H17" s="91"/>
    </row>
    <row r="18" spans="2:8" x14ac:dyDescent="0.25">
      <c r="B18" s="91"/>
      <c r="C18" s="91"/>
      <c r="D18" s="91"/>
      <c r="E18" s="91"/>
      <c r="F18" s="91"/>
      <c r="G18" s="91"/>
      <c r="H18" s="91"/>
    </row>
    <row r="19" spans="2:8" ht="21.75" customHeight="1" x14ac:dyDescent="0.25">
      <c r="B19" s="86" t="s">
        <v>7</v>
      </c>
      <c r="C19" s="87"/>
      <c r="D19" s="87"/>
      <c r="E19" s="87"/>
      <c r="F19" s="87"/>
      <c r="G19" s="87"/>
      <c r="H19" s="87"/>
    </row>
    <row r="20" spans="2:8" ht="21.75" customHeight="1" x14ac:dyDescent="0.25">
      <c r="B20" s="88"/>
      <c r="C20" s="88"/>
      <c r="D20" s="88"/>
      <c r="E20" s="88"/>
      <c r="F20" s="88"/>
      <c r="G20" s="88"/>
      <c r="H20" s="88"/>
    </row>
    <row r="21" spans="2:8" ht="21.75" customHeight="1" x14ac:dyDescent="0.25">
      <c r="B21" s="89" t="s">
        <v>8</v>
      </c>
      <c r="C21" s="89"/>
      <c r="D21" s="89"/>
      <c r="E21" s="89"/>
      <c r="F21" s="89"/>
      <c r="G21" s="89"/>
      <c r="H21" s="89"/>
    </row>
    <row r="22" spans="2:8" ht="15" customHeight="1" x14ac:dyDescent="0.25">
      <c r="B22" s="90" t="s">
        <v>9</v>
      </c>
      <c r="C22" s="90"/>
      <c r="D22" s="2" t="s">
        <v>10</v>
      </c>
    </row>
    <row r="23" spans="2:8" ht="18" customHeight="1" x14ac:dyDescent="0.25">
      <c r="B23" s="83" t="s">
        <v>11</v>
      </c>
      <c r="C23" s="83"/>
      <c r="D23" s="3" t="s">
        <v>12</v>
      </c>
    </row>
    <row r="24" spans="2:8" ht="18" customHeight="1" x14ac:dyDescent="0.25">
      <c r="B24" s="84" t="s">
        <v>13</v>
      </c>
      <c r="C24" s="84"/>
      <c r="D24" s="4" t="s">
        <v>14</v>
      </c>
    </row>
    <row r="25" spans="2:8" ht="18" customHeight="1" x14ac:dyDescent="0.25">
      <c r="B25" s="83" t="s">
        <v>15</v>
      </c>
      <c r="C25" s="83"/>
      <c r="D25" s="3" t="s">
        <v>16</v>
      </c>
    </row>
    <row r="26" spans="2:8" ht="18" customHeight="1" x14ac:dyDescent="0.25">
      <c r="B26" s="84" t="s">
        <v>17</v>
      </c>
      <c r="C26" s="84"/>
      <c r="D26" s="4" t="s">
        <v>18</v>
      </c>
    </row>
    <row r="27" spans="2:8" ht="18" customHeight="1" x14ac:dyDescent="0.25">
      <c r="B27" s="83" t="s">
        <v>19</v>
      </c>
      <c r="C27" s="83"/>
      <c r="D27" s="3" t="s">
        <v>20</v>
      </c>
    </row>
    <row r="28" spans="2:8" ht="18" customHeight="1" x14ac:dyDescent="0.25">
      <c r="B28" s="84" t="s">
        <v>21</v>
      </c>
      <c r="C28" s="84"/>
      <c r="D28" s="4" t="s">
        <v>22</v>
      </c>
    </row>
    <row r="29" spans="2:8" ht="18" customHeight="1" x14ac:dyDescent="0.25">
      <c r="B29" s="83" t="s">
        <v>23</v>
      </c>
      <c r="C29" s="83"/>
      <c r="D29" s="3" t="s">
        <v>24</v>
      </c>
    </row>
    <row r="30" spans="2:8" ht="18" customHeight="1" x14ac:dyDescent="0.25">
      <c r="B30" s="84" t="s">
        <v>25</v>
      </c>
      <c r="C30" s="84"/>
      <c r="D30" s="4" t="s">
        <v>26</v>
      </c>
    </row>
    <row r="31" spans="2:8" ht="18" customHeight="1" x14ac:dyDescent="0.25">
      <c r="B31" s="83" t="s">
        <v>27</v>
      </c>
      <c r="C31" s="83"/>
      <c r="D31" s="3" t="s">
        <v>28</v>
      </c>
    </row>
    <row r="32" spans="2:8" ht="18" customHeight="1" x14ac:dyDescent="0.25">
      <c r="B32" s="84" t="s">
        <v>29</v>
      </c>
      <c r="C32" s="84"/>
      <c r="D32" s="4" t="s">
        <v>30</v>
      </c>
    </row>
    <row r="34" spans="1:9" ht="15" customHeight="1" x14ac:dyDescent="0.25">
      <c r="A34" s="85"/>
      <c r="B34" s="85"/>
      <c r="C34" s="85"/>
      <c r="D34" s="85"/>
      <c r="E34" s="85"/>
      <c r="F34" s="85"/>
      <c r="G34" s="85"/>
      <c r="H34" s="85"/>
      <c r="I34" s="85"/>
    </row>
  </sheetData>
  <mergeCells count="30">
    <mergeCell ref="B1:H3"/>
    <mergeCell ref="B4:H4"/>
    <mergeCell ref="B5:H5"/>
    <mergeCell ref="B7:H7"/>
    <mergeCell ref="B8:H8"/>
    <mergeCell ref="B9:H9"/>
    <mergeCell ref="B10:H10"/>
    <mergeCell ref="B11:H11"/>
    <mergeCell ref="B12:H12"/>
    <mergeCell ref="B13:H13"/>
    <mergeCell ref="B14:H14"/>
    <mergeCell ref="B15:H15"/>
    <mergeCell ref="B16:H16"/>
    <mergeCell ref="B17:H17"/>
    <mergeCell ref="B18:H18"/>
    <mergeCell ref="B19:H19"/>
    <mergeCell ref="B20:H20"/>
    <mergeCell ref="B21:H21"/>
    <mergeCell ref="B22:C22"/>
    <mergeCell ref="B23:C23"/>
    <mergeCell ref="B24:C24"/>
    <mergeCell ref="B25:C25"/>
    <mergeCell ref="B26:C26"/>
    <mergeCell ref="B27:C27"/>
    <mergeCell ref="B28:C28"/>
    <mergeCell ref="B29:C29"/>
    <mergeCell ref="B30:C30"/>
    <mergeCell ref="B31:C31"/>
    <mergeCell ref="B32:C32"/>
    <mergeCell ref="A34:I34"/>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3"/>
  <sheetViews>
    <sheetView showGridLines="0" topLeftCell="B1" zoomScaleNormal="100" workbookViewId="0">
      <selection activeCell="E10" sqref="E10"/>
    </sheetView>
  </sheetViews>
  <sheetFormatPr defaultColWidth="8.7109375" defaultRowHeight="15" x14ac:dyDescent="0.25"/>
  <cols>
    <col min="1" max="1" width="3" style="1" customWidth="1"/>
    <col min="2" max="2" width="35.7109375" style="1" bestFit="1" customWidth="1"/>
    <col min="3" max="3" width="6" style="1" customWidth="1"/>
    <col min="4" max="5" width="18" style="1" customWidth="1"/>
    <col min="6" max="6" width="4" style="1" customWidth="1"/>
    <col min="7" max="7" width="33.42578125" bestFit="1" customWidth="1"/>
    <col min="8" max="8" width="6.28515625" bestFit="1" customWidth="1"/>
    <col min="9" max="10" width="10.42578125" bestFit="1" customWidth="1"/>
    <col min="11" max="11" width="15.140625" bestFit="1" customWidth="1"/>
    <col min="12" max="12" width="4" customWidth="1"/>
    <col min="13" max="13" width="31.85546875" bestFit="1" customWidth="1"/>
    <col min="14" max="14" width="45.5703125" bestFit="1" customWidth="1"/>
    <col min="15" max="15" width="12.28515625" customWidth="1"/>
    <col min="16" max="16" width="15.140625" bestFit="1" customWidth="1"/>
    <col min="17" max="17" width="101.42578125" bestFit="1" customWidth="1"/>
    <col min="18" max="18" width="4.85546875" customWidth="1"/>
    <col min="19" max="19" width="45.85546875" bestFit="1" customWidth="1"/>
    <col min="20" max="20" width="5.7109375" bestFit="1" customWidth="1"/>
    <col min="21" max="22" width="10.5703125" bestFit="1" customWidth="1"/>
    <col min="23" max="23" width="11.42578125" customWidth="1"/>
  </cols>
  <sheetData>
    <row r="1" spans="2:23" ht="15" customHeight="1" x14ac:dyDescent="0.25">
      <c r="B1" s="100" t="s">
        <v>31</v>
      </c>
      <c r="C1" s="100"/>
      <c r="D1" s="100"/>
      <c r="E1" s="100"/>
      <c r="G1" s="100" t="s">
        <v>251</v>
      </c>
      <c r="H1" s="100"/>
      <c r="I1" s="100"/>
      <c r="J1" s="100"/>
      <c r="K1" s="100"/>
      <c r="L1" s="1"/>
      <c r="M1" s="100" t="s">
        <v>257</v>
      </c>
      <c r="N1" s="100"/>
      <c r="O1" s="100"/>
      <c r="P1" s="100"/>
      <c r="Q1" s="100"/>
      <c r="R1" s="1"/>
      <c r="S1" s="99" t="s">
        <v>268</v>
      </c>
      <c r="T1" s="100"/>
      <c r="U1" s="100"/>
      <c r="V1" s="100"/>
      <c r="W1" s="100"/>
    </row>
    <row r="2" spans="2:23" ht="15" customHeight="1" x14ac:dyDescent="0.25">
      <c r="B2" s="100"/>
      <c r="C2" s="100"/>
      <c r="D2" s="100"/>
      <c r="E2" s="100"/>
      <c r="G2" s="100"/>
      <c r="H2" s="100"/>
      <c r="I2" s="100"/>
      <c r="J2" s="100"/>
      <c r="K2" s="100"/>
      <c r="L2" s="1"/>
      <c r="M2" s="100"/>
      <c r="N2" s="100"/>
      <c r="O2" s="100"/>
      <c r="P2" s="100"/>
      <c r="Q2" s="100"/>
      <c r="R2" s="1"/>
      <c r="S2" s="100"/>
      <c r="T2" s="100"/>
      <c r="U2" s="100"/>
      <c r="V2" s="100"/>
      <c r="W2" s="100"/>
    </row>
    <row r="3" spans="2:23" ht="15" customHeight="1" x14ac:dyDescent="0.25">
      <c r="B3" s="102" t="s">
        <v>260</v>
      </c>
      <c r="C3" s="102"/>
      <c r="D3" s="102"/>
      <c r="E3" s="102"/>
      <c r="G3" s="102"/>
      <c r="H3" s="102"/>
      <c r="I3" s="102"/>
      <c r="J3" s="102"/>
      <c r="K3" s="102"/>
      <c r="L3" s="1"/>
      <c r="M3" s="102"/>
      <c r="N3" s="102"/>
      <c r="O3" s="102"/>
      <c r="P3" s="102"/>
      <c r="Q3" s="102"/>
      <c r="R3" s="1"/>
      <c r="S3" s="85"/>
      <c r="T3" s="85"/>
      <c r="U3" s="85"/>
      <c r="V3" s="85"/>
      <c r="W3" s="85"/>
    </row>
    <row r="4" spans="2:23" x14ac:dyDescent="0.25">
      <c r="G4" s="85"/>
      <c r="H4" s="85"/>
      <c r="I4" s="85"/>
      <c r="J4" s="85"/>
      <c r="K4" s="85"/>
      <c r="L4" s="1"/>
      <c r="M4" s="1"/>
      <c r="N4" s="1"/>
      <c r="O4" s="1"/>
      <c r="P4" s="1"/>
      <c r="Q4" s="1"/>
      <c r="R4" s="1"/>
      <c r="S4" s="1"/>
      <c r="T4" s="1"/>
      <c r="U4" s="1"/>
      <c r="V4" s="1"/>
      <c r="W4" s="1"/>
    </row>
    <row r="5" spans="2:23" ht="19.5" customHeight="1" x14ac:dyDescent="0.25">
      <c r="B5" s="90" t="s">
        <v>32</v>
      </c>
      <c r="C5" s="90"/>
      <c r="D5" s="90"/>
      <c r="E5" s="90"/>
      <c r="G5" s="20" t="s">
        <v>254</v>
      </c>
      <c r="H5" s="20"/>
      <c r="I5" s="20"/>
      <c r="J5" s="20"/>
      <c r="K5" s="20"/>
      <c r="L5" s="1"/>
      <c r="M5" s="20" t="s">
        <v>258</v>
      </c>
      <c r="N5" s="20"/>
      <c r="O5" s="20"/>
      <c r="P5" s="20"/>
      <c r="Q5" s="20"/>
      <c r="R5" s="1"/>
      <c r="S5" s="89" t="s">
        <v>275</v>
      </c>
      <c r="T5" s="101"/>
      <c r="U5" s="101"/>
      <c r="V5" s="101"/>
      <c r="W5" s="101"/>
    </row>
    <row r="6" spans="2:23" ht="18" customHeight="1" x14ac:dyDescent="0.25">
      <c r="B6" s="2" t="s">
        <v>33</v>
      </c>
      <c r="C6" s="2" t="s">
        <v>34</v>
      </c>
      <c r="D6" s="2" t="s">
        <v>35</v>
      </c>
      <c r="E6" s="2" t="s">
        <v>36</v>
      </c>
      <c r="G6" s="2" t="s">
        <v>99</v>
      </c>
      <c r="H6" s="2" t="s">
        <v>34</v>
      </c>
      <c r="I6" s="2" t="s">
        <v>35</v>
      </c>
      <c r="J6" s="2" t="s">
        <v>36</v>
      </c>
      <c r="K6" s="2" t="s">
        <v>100</v>
      </c>
      <c r="L6" s="1"/>
      <c r="M6" s="2" t="s">
        <v>118</v>
      </c>
      <c r="N6" s="2" t="s">
        <v>259</v>
      </c>
      <c r="O6" s="2" t="s">
        <v>35</v>
      </c>
      <c r="P6" s="2" t="s">
        <v>36</v>
      </c>
      <c r="Q6" s="2" t="s">
        <v>120</v>
      </c>
      <c r="R6" s="1"/>
      <c r="S6" s="2" t="s">
        <v>9</v>
      </c>
      <c r="T6" s="2" t="s">
        <v>34</v>
      </c>
      <c r="U6" s="2" t="s">
        <v>35</v>
      </c>
      <c r="V6" s="2" t="s">
        <v>36</v>
      </c>
      <c r="W6" s="2" t="s">
        <v>112</v>
      </c>
    </row>
    <row r="7" spans="2:23" ht="16.5" customHeight="1" x14ac:dyDescent="0.25">
      <c r="B7" s="5" t="s">
        <v>37</v>
      </c>
      <c r="C7" s="6" t="s">
        <v>38</v>
      </c>
      <c r="D7" s="7">
        <v>31379.09</v>
      </c>
      <c r="E7" s="7">
        <v>20590.29</v>
      </c>
      <c r="F7" s="8"/>
      <c r="G7" s="21" t="s">
        <v>101</v>
      </c>
      <c r="H7" s="6" t="s">
        <v>102</v>
      </c>
      <c r="I7" s="23">
        <f>D7</f>
        <v>31379.09</v>
      </c>
      <c r="J7" s="23">
        <f>E7</f>
        <v>20590.29</v>
      </c>
      <c r="K7" s="67">
        <f>(I7-J7)/J7</f>
        <v>0.52397513585287037</v>
      </c>
      <c r="L7" s="1"/>
      <c r="M7" s="21" t="s">
        <v>106</v>
      </c>
      <c r="N7" s="36" t="s">
        <v>121</v>
      </c>
      <c r="O7" s="24">
        <f>I16</f>
        <v>3.7014457716906389E-2</v>
      </c>
      <c r="P7" s="24">
        <f>J16</f>
        <v>6.1274027709177482E-2</v>
      </c>
      <c r="Q7" s="37" t="s">
        <v>122</v>
      </c>
      <c r="R7" s="1"/>
      <c r="S7" s="21" t="s">
        <v>198</v>
      </c>
      <c r="T7" s="6" t="s">
        <v>102</v>
      </c>
      <c r="U7" s="43">
        <f>D36</f>
        <v>54502.829999999994</v>
      </c>
      <c r="V7" s="43">
        <f>E36</f>
        <v>9830.83</v>
      </c>
      <c r="W7" s="46">
        <f>U7-V7</f>
        <v>44671.999999999993</v>
      </c>
    </row>
    <row r="8" spans="2:23" ht="16.5" customHeight="1" x14ac:dyDescent="0.25">
      <c r="B8" s="4" t="s">
        <v>39</v>
      </c>
      <c r="C8" s="9" t="s">
        <v>38</v>
      </c>
      <c r="D8" s="10">
        <v>34.97</v>
      </c>
      <c r="E8" s="10">
        <v>152.28</v>
      </c>
      <c r="F8" s="8"/>
      <c r="G8" s="4" t="s">
        <v>103</v>
      </c>
      <c r="H8" s="9" t="s">
        <v>102</v>
      </c>
      <c r="I8" s="25">
        <f>D9</f>
        <v>31414.06</v>
      </c>
      <c r="J8" s="25">
        <f>E9</f>
        <v>20742.57</v>
      </c>
      <c r="K8" s="67">
        <f>(I8-J8)/J8</f>
        <v>0.51447289318536715</v>
      </c>
      <c r="L8" s="1"/>
      <c r="M8" s="4" t="s">
        <v>109</v>
      </c>
      <c r="N8" s="38" t="s">
        <v>123</v>
      </c>
      <c r="O8" s="26">
        <f>I18</f>
        <v>5.8954545845657048E-2</v>
      </c>
      <c r="P8" s="26">
        <f>J18</f>
        <v>8.4937123275097184E-2</v>
      </c>
      <c r="Q8" s="39" t="s">
        <v>124</v>
      </c>
      <c r="R8" s="1"/>
      <c r="S8" s="4" t="s">
        <v>199</v>
      </c>
      <c r="T8" s="9" t="s">
        <v>102</v>
      </c>
      <c r="U8" s="44">
        <f>D47</f>
        <v>32701.81</v>
      </c>
      <c r="V8" s="44">
        <f>E47</f>
        <v>8119.8600000000006</v>
      </c>
      <c r="W8" s="47">
        <f>U8-V8</f>
        <v>24581.95</v>
      </c>
    </row>
    <row r="9" spans="2:23" ht="16.5" customHeight="1" x14ac:dyDescent="0.25">
      <c r="B9" s="11" t="s">
        <v>40</v>
      </c>
      <c r="C9" s="12" t="s">
        <v>38</v>
      </c>
      <c r="D9" s="13">
        <f>D8+D7</f>
        <v>31414.06</v>
      </c>
      <c r="E9" s="13">
        <f>E8+E7</f>
        <v>20742.57</v>
      </c>
      <c r="F9" s="8"/>
      <c r="G9" s="21" t="s">
        <v>104</v>
      </c>
      <c r="H9" s="6" t="s">
        <v>102</v>
      </c>
      <c r="I9" s="23">
        <f>D21</f>
        <v>1161.48</v>
      </c>
      <c r="J9" s="23">
        <f>E21</f>
        <v>1261.6500000000001</v>
      </c>
      <c r="K9" s="67">
        <f>(I9-J9)/J9</f>
        <v>-7.9396029009630303E-2</v>
      </c>
      <c r="L9" s="1"/>
      <c r="M9" s="5" t="s">
        <v>125</v>
      </c>
      <c r="N9" s="36" t="s">
        <v>126</v>
      </c>
      <c r="O9" s="34">
        <f>I19</f>
        <v>4.935962132745092E-2</v>
      </c>
      <c r="P9" s="34">
        <f>J19</f>
        <v>8.4907011994488815E-2</v>
      </c>
      <c r="Q9" s="37" t="s">
        <v>127</v>
      </c>
      <c r="R9" s="1"/>
      <c r="S9" s="17" t="s">
        <v>200</v>
      </c>
      <c r="T9" s="18" t="s">
        <v>102</v>
      </c>
      <c r="U9" s="48">
        <f>U7-U8</f>
        <v>21801.019999999993</v>
      </c>
      <c r="V9" s="48">
        <f>V7-V8</f>
        <v>1710.9699999999993</v>
      </c>
      <c r="W9" s="49">
        <f>U9-V9</f>
        <v>20090.049999999996</v>
      </c>
    </row>
    <row r="10" spans="2:23" ht="16.5" customHeight="1" x14ac:dyDescent="0.25">
      <c r="B10" s="4" t="s">
        <v>41</v>
      </c>
      <c r="C10" s="9" t="s">
        <v>38</v>
      </c>
      <c r="D10" s="10">
        <v>24048.83</v>
      </c>
      <c r="E10" s="10">
        <v>24851.79</v>
      </c>
      <c r="F10" s="8"/>
      <c r="G10" s="4" t="s">
        <v>105</v>
      </c>
      <c r="H10" s="9" t="s">
        <v>102</v>
      </c>
      <c r="I10" s="25">
        <f>D16</f>
        <v>29869.64</v>
      </c>
      <c r="J10" s="25">
        <f>E16</f>
        <v>18994.589999999997</v>
      </c>
      <c r="K10" s="67">
        <f>(I10-J10)/J10</f>
        <v>0.57253407417585767</v>
      </c>
      <c r="L10" s="1"/>
      <c r="M10" s="4" t="s">
        <v>128</v>
      </c>
      <c r="N10" s="38" t="s">
        <v>129</v>
      </c>
      <c r="O10" s="26">
        <f>D21/D41</f>
        <v>5.2876311459811948E-2</v>
      </c>
      <c r="P10" s="26">
        <f>E21/E41</f>
        <v>0.66508695445895305</v>
      </c>
      <c r="Q10" s="39" t="s">
        <v>130</v>
      </c>
      <c r="R10" s="1"/>
      <c r="S10" s="1"/>
      <c r="T10" s="1"/>
      <c r="U10" s="1"/>
      <c r="V10" s="1"/>
      <c r="W10" s="1"/>
    </row>
    <row r="11" spans="2:23" ht="16.5" customHeight="1" x14ac:dyDescent="0.25">
      <c r="B11" s="4" t="s">
        <v>42</v>
      </c>
      <c r="C11" s="9" t="s">
        <v>38</v>
      </c>
      <c r="D11" s="10">
        <v>5480.32</v>
      </c>
      <c r="E11" s="10">
        <v>-6010.38</v>
      </c>
      <c r="F11" s="8"/>
      <c r="L11" s="1"/>
      <c r="M11" s="5" t="s">
        <v>131</v>
      </c>
      <c r="N11" s="36" t="s">
        <v>132</v>
      </c>
      <c r="O11" s="34">
        <f>D21/D37</f>
        <v>2.12461487834061E-2</v>
      </c>
      <c r="P11" s="34">
        <f>E21/E37</f>
        <v>0.12595314680707051</v>
      </c>
      <c r="Q11" s="37" t="s">
        <v>133</v>
      </c>
      <c r="R11" s="1"/>
      <c r="S11" s="69" t="s">
        <v>267</v>
      </c>
      <c r="T11" s="6" t="s">
        <v>102</v>
      </c>
      <c r="U11" s="45">
        <f>D32</f>
        <v>15138.64</v>
      </c>
      <c r="V11" s="45">
        <f>E32</f>
        <v>267.37</v>
      </c>
      <c r="W11" s="50">
        <f>U11-V11</f>
        <v>14871.269999999999</v>
      </c>
    </row>
    <row r="12" spans="2:23" ht="16.5" customHeight="1" x14ac:dyDescent="0.25">
      <c r="B12" s="4" t="s">
        <v>43</v>
      </c>
      <c r="C12" s="9" t="s">
        <v>38</v>
      </c>
      <c r="D12" s="10">
        <v>39.909999999999997</v>
      </c>
      <c r="E12" s="10">
        <v>28.26</v>
      </c>
      <c r="F12" s="8"/>
      <c r="G12" s="85"/>
      <c r="H12" s="85"/>
      <c r="I12" s="85"/>
      <c r="J12" s="85"/>
      <c r="K12" s="85"/>
      <c r="L12" s="1"/>
      <c r="M12" s="4" t="s">
        <v>134</v>
      </c>
      <c r="N12" s="38" t="s">
        <v>135</v>
      </c>
      <c r="O12" s="26">
        <f>(D17+D13)/(D37-D47)</f>
        <v>7.0511764100668506E-2</v>
      </c>
      <c r="P12" s="26">
        <f>(E17+E13)/(E37-E47)</f>
        <v>0.92161142037786981</v>
      </c>
      <c r="Q12" s="39" t="s">
        <v>136</v>
      </c>
      <c r="R12" s="1"/>
      <c r="S12" s="4" t="s">
        <v>201</v>
      </c>
      <c r="T12" s="9" t="s">
        <v>102</v>
      </c>
      <c r="U12" s="44">
        <f>D31</f>
        <v>698.71</v>
      </c>
      <c r="V12" s="44">
        <f>E31</f>
        <v>6179.03</v>
      </c>
      <c r="W12" s="47">
        <f>U12-V12</f>
        <v>-5480.32</v>
      </c>
    </row>
    <row r="13" spans="2:23" ht="16.5" customHeight="1" x14ac:dyDescent="0.25">
      <c r="B13" s="4" t="s">
        <v>44</v>
      </c>
      <c r="C13" s="9" t="s">
        <v>38</v>
      </c>
      <c r="D13" s="10">
        <v>4.4400000000000004</v>
      </c>
      <c r="E13" s="10">
        <v>0.28000000000000003</v>
      </c>
      <c r="F13" s="8"/>
      <c r="G13" s="1"/>
      <c r="H13" s="1"/>
      <c r="I13" s="1"/>
      <c r="J13" s="1"/>
      <c r="K13" s="1"/>
      <c r="L13" s="1"/>
      <c r="R13" s="1"/>
      <c r="S13" s="5" t="s">
        <v>202</v>
      </c>
      <c r="T13" s="6" t="s">
        <v>102</v>
      </c>
      <c r="U13" s="45">
        <f>D33</f>
        <v>97.53</v>
      </c>
      <c r="V13" s="45">
        <f>E33</f>
        <v>785.4</v>
      </c>
      <c r="W13" s="50">
        <f>U13-V13</f>
        <v>-687.87</v>
      </c>
    </row>
    <row r="14" spans="2:23" ht="16.5" customHeight="1" x14ac:dyDescent="0.25">
      <c r="B14" s="4" t="s">
        <v>45</v>
      </c>
      <c r="C14" s="9" t="s">
        <v>38</v>
      </c>
      <c r="D14" s="10">
        <v>41.89</v>
      </c>
      <c r="E14" s="10">
        <v>3.23</v>
      </c>
      <c r="F14" s="8"/>
      <c r="G14" s="101" t="s">
        <v>255</v>
      </c>
      <c r="H14" s="101"/>
      <c r="I14" s="101"/>
      <c r="J14" s="101"/>
      <c r="K14" s="101"/>
      <c r="L14" s="1"/>
      <c r="M14" s="20" t="s">
        <v>261</v>
      </c>
      <c r="N14" s="20"/>
      <c r="O14" s="20"/>
      <c r="P14" s="20"/>
      <c r="Q14" s="20"/>
      <c r="R14" s="1"/>
      <c r="S14" s="4" t="s">
        <v>203</v>
      </c>
      <c r="T14" s="9" t="s">
        <v>102</v>
      </c>
      <c r="U14" s="44">
        <f>D44</f>
        <v>12648.78</v>
      </c>
      <c r="V14" s="44">
        <f>E44</f>
        <v>7577.34</v>
      </c>
      <c r="W14" s="47">
        <f>U14-V14</f>
        <v>5071.4400000000005</v>
      </c>
    </row>
    <row r="15" spans="2:23" ht="16.5" customHeight="1" x14ac:dyDescent="0.25">
      <c r="B15" s="4" t="s">
        <v>46</v>
      </c>
      <c r="C15" s="9" t="s">
        <v>38</v>
      </c>
      <c r="D15" s="10">
        <v>254.25</v>
      </c>
      <c r="E15" s="10">
        <v>121.41</v>
      </c>
      <c r="F15" s="8"/>
      <c r="G15" s="2" t="s">
        <v>99</v>
      </c>
      <c r="H15" s="2" t="s">
        <v>34</v>
      </c>
      <c r="I15" s="2" t="s">
        <v>35</v>
      </c>
      <c r="J15" s="2" t="s">
        <v>36</v>
      </c>
      <c r="K15" s="2" t="s">
        <v>100</v>
      </c>
      <c r="L15" s="1"/>
      <c r="M15" s="2" t="s">
        <v>118</v>
      </c>
      <c r="N15" s="2" t="s">
        <v>259</v>
      </c>
      <c r="O15" s="2" t="s">
        <v>35</v>
      </c>
      <c r="P15" s="2" t="s">
        <v>36</v>
      </c>
      <c r="Q15" s="2" t="s">
        <v>120</v>
      </c>
      <c r="R15" s="1"/>
      <c r="S15" s="5" t="s">
        <v>204</v>
      </c>
      <c r="T15" s="6" t="s">
        <v>102</v>
      </c>
      <c r="U15" s="45">
        <f>D43</f>
        <v>6661.09</v>
      </c>
      <c r="V15" s="45">
        <f>E43</f>
        <v>0</v>
      </c>
      <c r="W15" s="50">
        <f>U15-V15</f>
        <v>6661.09</v>
      </c>
    </row>
    <row r="16" spans="2:23" ht="16.5" customHeight="1" x14ac:dyDescent="0.25">
      <c r="B16" s="11" t="s">
        <v>47</v>
      </c>
      <c r="C16" s="12" t="s">
        <v>38</v>
      </c>
      <c r="D16" s="13">
        <f>SUM(D10:D15)</f>
        <v>29869.64</v>
      </c>
      <c r="E16" s="13">
        <f>SUM(E10:E15)</f>
        <v>18994.589999999997</v>
      </c>
      <c r="F16" s="8"/>
      <c r="G16" s="21" t="s">
        <v>106</v>
      </c>
      <c r="H16" s="6" t="s">
        <v>107</v>
      </c>
      <c r="I16" s="67">
        <f>D21/D7</f>
        <v>3.7014457716906389E-2</v>
      </c>
      <c r="J16" s="67">
        <f>E21/E7</f>
        <v>6.1274027709177482E-2</v>
      </c>
      <c r="K16" s="24">
        <f>I16-J16</f>
        <v>-2.4259569992271093E-2</v>
      </c>
      <c r="L16" s="1"/>
      <c r="M16" s="21" t="s">
        <v>137</v>
      </c>
      <c r="N16" s="36" t="s">
        <v>138</v>
      </c>
      <c r="O16" s="40">
        <f>D36/D47</f>
        <v>1.6666609585218675</v>
      </c>
      <c r="P16" s="40">
        <f>E36/E47</f>
        <v>1.2107142241368694</v>
      </c>
      <c r="Q16" s="37" t="s">
        <v>139</v>
      </c>
      <c r="R16" s="1"/>
      <c r="S16" s="85"/>
      <c r="T16" s="85"/>
      <c r="U16" s="85"/>
      <c r="V16" s="85"/>
      <c r="W16" s="85"/>
    </row>
    <row r="17" spans="2:23" ht="16.5" customHeight="1" x14ac:dyDescent="0.25">
      <c r="B17" s="14" t="s">
        <v>48</v>
      </c>
      <c r="C17" s="15" t="s">
        <v>38</v>
      </c>
      <c r="D17" s="16">
        <f>D9-D16</f>
        <v>1544.4200000000019</v>
      </c>
      <c r="E17" s="16">
        <f>E9-E16</f>
        <v>1747.9800000000032</v>
      </c>
      <c r="F17" s="8"/>
      <c r="G17" s="4" t="s">
        <v>108</v>
      </c>
      <c r="H17" s="9" t="s">
        <v>107</v>
      </c>
      <c r="I17" s="28">
        <f>D17/D9</f>
        <v>4.916333641687836E-2</v>
      </c>
      <c r="J17" s="28">
        <f>E17/E9</f>
        <v>8.4270174814403576E-2</v>
      </c>
      <c r="K17" s="26">
        <f>I17-J17</f>
        <v>-3.5106838397525215E-2</v>
      </c>
      <c r="L17" s="1"/>
      <c r="M17" s="4" t="s">
        <v>140</v>
      </c>
      <c r="N17" s="38" t="s">
        <v>141</v>
      </c>
      <c r="O17" s="41">
        <f>(D33+D32)/D47</f>
        <v>0.46591213146917554</v>
      </c>
      <c r="P17" s="41">
        <f>(E33+E32)/E47</f>
        <v>0.1296537132413613</v>
      </c>
      <c r="Q17" s="39" t="s">
        <v>142</v>
      </c>
      <c r="R17" s="1"/>
    </row>
    <row r="18" spans="2:23" ht="16.5" customHeight="1" x14ac:dyDescent="0.25">
      <c r="B18" s="4" t="s">
        <v>49</v>
      </c>
      <c r="C18" s="9" t="s">
        <v>38</v>
      </c>
      <c r="D18" s="10">
        <v>389.01</v>
      </c>
      <c r="E18" s="10">
        <v>484.4</v>
      </c>
      <c r="F18" s="8"/>
      <c r="G18" s="21" t="s">
        <v>109</v>
      </c>
      <c r="H18" s="6" t="s">
        <v>107</v>
      </c>
      <c r="I18" s="27">
        <f>(D7-D11-D10)/D7</f>
        <v>5.8954545845657048E-2</v>
      </c>
      <c r="J18" s="27">
        <f>(E7-E11-E10)/E7</f>
        <v>8.4937123275097184E-2</v>
      </c>
      <c r="K18" s="24">
        <f>I18-J18</f>
        <v>-2.5982577429440136E-2</v>
      </c>
      <c r="L18" s="1"/>
      <c r="M18" s="5" t="s">
        <v>143</v>
      </c>
      <c r="N18" s="36" t="s">
        <v>144</v>
      </c>
      <c r="O18" s="42">
        <f>D33/D47</f>
        <v>2.9824037262769247E-3</v>
      </c>
      <c r="P18" s="42">
        <f>E33/E47</f>
        <v>9.672580561733822E-2</v>
      </c>
      <c r="Q18" s="37" t="s">
        <v>145</v>
      </c>
      <c r="R18" s="1"/>
      <c r="S18" s="85"/>
      <c r="T18" s="85"/>
      <c r="U18" s="85"/>
      <c r="V18" s="85"/>
      <c r="W18" s="85"/>
    </row>
    <row r="19" spans="2:23" ht="16.5" customHeight="1" x14ac:dyDescent="0.25">
      <c r="B19" s="4" t="s">
        <v>50</v>
      </c>
      <c r="C19" s="9" t="s">
        <v>38</v>
      </c>
      <c r="D19" s="10">
        <v>6.08</v>
      </c>
      <c r="E19" s="10">
        <v>-1.92</v>
      </c>
      <c r="F19" s="8"/>
      <c r="G19" s="4" t="s">
        <v>253</v>
      </c>
      <c r="H19" s="9" t="s">
        <v>107</v>
      </c>
      <c r="I19" s="28">
        <f>(D17+D13)/D7</f>
        <v>4.935962132745092E-2</v>
      </c>
      <c r="J19" s="28">
        <f>(E17+E13)/E7</f>
        <v>8.4907011994488815E-2</v>
      </c>
      <c r="K19" s="26">
        <f>I19-J19</f>
        <v>-3.5547390667037895E-2</v>
      </c>
      <c r="L19" s="1"/>
      <c r="R19" s="1"/>
    </row>
    <row r="20" spans="2:23" ht="16.5" customHeight="1" x14ac:dyDescent="0.25">
      <c r="B20" s="11" t="s">
        <v>51</v>
      </c>
      <c r="C20" s="12" t="s">
        <v>38</v>
      </c>
      <c r="D20" s="13">
        <f>SUM(D18:D19)</f>
        <v>395.09</v>
      </c>
      <c r="E20" s="13">
        <f>SUM(E18:E19)</f>
        <v>482.47999999999996</v>
      </c>
      <c r="F20" s="8"/>
      <c r="G20" s="85"/>
      <c r="H20" s="85"/>
      <c r="I20" s="85"/>
      <c r="J20" s="85"/>
      <c r="K20" s="85"/>
      <c r="L20" s="1"/>
      <c r="R20" s="1"/>
    </row>
    <row r="21" spans="2:23" ht="16.5" customHeight="1" x14ac:dyDescent="0.25">
      <c r="B21" s="17" t="s">
        <v>52</v>
      </c>
      <c r="C21" s="18" t="s">
        <v>38</v>
      </c>
      <c r="D21" s="19">
        <v>1161.48</v>
      </c>
      <c r="E21" s="19">
        <v>1261.6500000000001</v>
      </c>
      <c r="F21" s="8"/>
      <c r="G21" s="1"/>
      <c r="H21" s="1"/>
      <c r="I21" s="1"/>
      <c r="J21" s="1"/>
      <c r="K21" s="1"/>
      <c r="L21" s="1"/>
      <c r="M21" s="1"/>
      <c r="N21" s="1"/>
      <c r="O21" s="1"/>
      <c r="P21" s="1"/>
      <c r="Q21" s="1"/>
      <c r="R21" s="1"/>
    </row>
    <row r="22" spans="2:23" ht="16.5" customHeight="1" x14ac:dyDescent="0.25">
      <c r="B22" s="68"/>
      <c r="C22" s="68"/>
      <c r="D22" s="68"/>
      <c r="E22" s="68"/>
      <c r="F22" s="8"/>
      <c r="G22" s="101" t="s">
        <v>256</v>
      </c>
      <c r="H22" s="101"/>
      <c r="I22" s="101"/>
      <c r="J22" s="101"/>
      <c r="K22" s="101"/>
      <c r="L22" s="1"/>
      <c r="M22" s="101" t="s">
        <v>262</v>
      </c>
      <c r="N22" s="101"/>
      <c r="O22" s="101"/>
      <c r="P22" s="101"/>
      <c r="Q22" s="101"/>
      <c r="R22" s="1"/>
    </row>
    <row r="23" spans="2:23" ht="22.5" customHeight="1" x14ac:dyDescent="0.25">
      <c r="G23" s="2" t="s">
        <v>99</v>
      </c>
      <c r="H23" s="2" t="s">
        <v>34</v>
      </c>
      <c r="I23" s="2" t="s">
        <v>35</v>
      </c>
      <c r="J23" s="2" t="s">
        <v>36</v>
      </c>
      <c r="K23" s="2" t="s">
        <v>100</v>
      </c>
      <c r="L23" s="1"/>
      <c r="M23" s="2" t="s">
        <v>118</v>
      </c>
      <c r="N23" s="2" t="s">
        <v>119</v>
      </c>
      <c r="O23" s="2" t="s">
        <v>35</v>
      </c>
      <c r="P23" s="2" t="s">
        <v>36</v>
      </c>
      <c r="Q23" s="2" t="s">
        <v>120</v>
      </c>
      <c r="R23" s="1"/>
    </row>
    <row r="24" spans="2:23" ht="19.5" customHeight="1" x14ac:dyDescent="0.25">
      <c r="B24" s="90" t="s">
        <v>54</v>
      </c>
      <c r="C24" s="90"/>
      <c r="D24" s="90"/>
      <c r="E24" s="90"/>
      <c r="G24" s="21" t="s">
        <v>41</v>
      </c>
      <c r="H24" s="6" t="s">
        <v>102</v>
      </c>
      <c r="I24" s="23">
        <f t="shared" ref="I24:J29" si="0">D10</f>
        <v>24048.83</v>
      </c>
      <c r="J24" s="23">
        <f t="shared" si="0"/>
        <v>24851.79</v>
      </c>
      <c r="K24" s="27">
        <f>(I24-J24)/J24</f>
        <v>-3.2309946285559277E-2</v>
      </c>
      <c r="L24" s="1"/>
      <c r="M24" s="21" t="s">
        <v>146</v>
      </c>
      <c r="N24" s="36" t="s">
        <v>147</v>
      </c>
      <c r="O24" s="40">
        <f>D43/D41</f>
        <v>0.30324574637689738</v>
      </c>
      <c r="P24" s="40">
        <f>E43/E41</f>
        <v>0</v>
      </c>
      <c r="Q24" s="37" t="s">
        <v>148</v>
      </c>
      <c r="R24" s="1"/>
    </row>
    <row r="25" spans="2:23" ht="18" customHeight="1" x14ac:dyDescent="0.25">
      <c r="B25" s="2" t="s">
        <v>33</v>
      </c>
      <c r="C25" s="2" t="s">
        <v>34</v>
      </c>
      <c r="D25" s="2" t="s">
        <v>35</v>
      </c>
      <c r="E25" s="2" t="s">
        <v>36</v>
      </c>
      <c r="G25" s="4" t="s">
        <v>42</v>
      </c>
      <c r="H25" s="9" t="s">
        <v>102</v>
      </c>
      <c r="I25" s="25">
        <f t="shared" si="0"/>
        <v>5480.32</v>
      </c>
      <c r="J25" s="25">
        <f t="shared" si="0"/>
        <v>-6010.38</v>
      </c>
      <c r="K25" s="28">
        <f>(I25+J25)/J25</f>
        <v>8.8190763312802248E-2</v>
      </c>
      <c r="L25" s="1"/>
      <c r="M25" s="4" t="s">
        <v>149</v>
      </c>
      <c r="N25" s="38" t="s">
        <v>150</v>
      </c>
      <c r="O25" s="41">
        <f>D43/D37</f>
        <v>0.12184670351590948</v>
      </c>
      <c r="P25" s="41">
        <f>E43/E37</f>
        <v>0</v>
      </c>
      <c r="Q25" s="39" t="s">
        <v>151</v>
      </c>
      <c r="R25" s="1"/>
    </row>
    <row r="26" spans="2:23" ht="15" customHeight="1" x14ac:dyDescent="0.25">
      <c r="B26" s="101" t="s">
        <v>55</v>
      </c>
      <c r="C26" s="101"/>
      <c r="D26" s="101"/>
      <c r="E26" s="101"/>
      <c r="G26" s="5" t="s">
        <v>43</v>
      </c>
      <c r="H26" s="6" t="s">
        <v>102</v>
      </c>
      <c r="I26" s="29">
        <f t="shared" si="0"/>
        <v>39.909999999999997</v>
      </c>
      <c r="J26" s="29">
        <f t="shared" si="0"/>
        <v>28.26</v>
      </c>
      <c r="K26" s="28">
        <f>(I26-J26)/J26</f>
        <v>0.41224345364472731</v>
      </c>
      <c r="L26" s="1"/>
      <c r="M26" s="5" t="s">
        <v>152</v>
      </c>
      <c r="N26" s="36" t="s">
        <v>153</v>
      </c>
      <c r="O26" s="42">
        <f>(D17+D13)/D13</f>
        <v>348.84234234234276</v>
      </c>
      <c r="P26" s="42">
        <f>(E17+E13)/E13</f>
        <v>6243.7857142857247</v>
      </c>
      <c r="Q26" s="37" t="s">
        <v>154</v>
      </c>
      <c r="R26" s="1"/>
    </row>
    <row r="27" spans="2:23" ht="16.5" customHeight="1" x14ac:dyDescent="0.25">
      <c r="B27" s="4" t="s">
        <v>56</v>
      </c>
      <c r="C27" s="9" t="s">
        <v>38</v>
      </c>
      <c r="D27" s="10">
        <v>91.63</v>
      </c>
      <c r="E27" s="10">
        <v>118.74</v>
      </c>
      <c r="F27" s="8"/>
      <c r="G27" s="4" t="s">
        <v>110</v>
      </c>
      <c r="H27" s="9" t="s">
        <v>102</v>
      </c>
      <c r="I27" s="25">
        <f t="shared" si="0"/>
        <v>4.4400000000000004</v>
      </c>
      <c r="J27" s="25">
        <f t="shared" si="0"/>
        <v>0.28000000000000003</v>
      </c>
      <c r="K27" s="28">
        <f>(I27-J27)/J27</f>
        <v>14.857142857142856</v>
      </c>
      <c r="L27" s="1"/>
      <c r="M27" s="4" t="s">
        <v>155</v>
      </c>
      <c r="N27" s="38" t="s">
        <v>156</v>
      </c>
      <c r="O27" s="41">
        <f>D37/D41</f>
        <v>2.4887480549467855</v>
      </c>
      <c r="P27" s="41">
        <f>E37/E41</f>
        <v>5.2804314248512094</v>
      </c>
      <c r="Q27" s="39" t="s">
        <v>157</v>
      </c>
      <c r="R27" s="1"/>
    </row>
    <row r="28" spans="2:23" ht="16.5" customHeight="1" x14ac:dyDescent="0.25">
      <c r="B28" s="4" t="s">
        <v>57</v>
      </c>
      <c r="C28" s="9" t="s">
        <v>38</v>
      </c>
      <c r="D28" s="10">
        <v>67.25</v>
      </c>
      <c r="E28" s="10">
        <v>67.25</v>
      </c>
      <c r="F28" s="8"/>
      <c r="G28" s="5" t="s">
        <v>45</v>
      </c>
      <c r="H28" s="6" t="s">
        <v>102</v>
      </c>
      <c r="I28" s="29">
        <f t="shared" si="0"/>
        <v>41.89</v>
      </c>
      <c r="J28" s="29">
        <f t="shared" si="0"/>
        <v>3.23</v>
      </c>
      <c r="K28" s="28">
        <f>(I28-J28)/J28</f>
        <v>11.96904024767802</v>
      </c>
      <c r="L28" s="1"/>
      <c r="M28" s="1"/>
      <c r="N28" s="1"/>
      <c r="O28" s="1"/>
      <c r="P28" s="1"/>
      <c r="Q28" s="1"/>
      <c r="R28" s="1"/>
    </row>
    <row r="29" spans="2:23" ht="16.5" customHeight="1" x14ac:dyDescent="0.25">
      <c r="B29" s="4" t="s">
        <v>58</v>
      </c>
      <c r="C29" s="9" t="s">
        <v>38</v>
      </c>
      <c r="D29" s="10">
        <v>6.08</v>
      </c>
      <c r="E29" s="10" t="s">
        <v>249</v>
      </c>
      <c r="F29" s="8"/>
      <c r="G29" s="4" t="s">
        <v>46</v>
      </c>
      <c r="H29" s="9" t="s">
        <v>102</v>
      </c>
      <c r="I29" s="25">
        <f t="shared" si="0"/>
        <v>254.25</v>
      </c>
      <c r="J29" s="25">
        <f t="shared" si="0"/>
        <v>121.41</v>
      </c>
      <c r="K29" s="28">
        <f>(I29-J29)/J29</f>
        <v>1.0941438102298</v>
      </c>
      <c r="L29" s="1"/>
      <c r="M29" s="101" t="s">
        <v>263</v>
      </c>
      <c r="N29" s="101"/>
      <c r="O29" s="101"/>
      <c r="P29" s="101"/>
      <c r="Q29" s="101"/>
      <c r="R29" s="1"/>
    </row>
    <row r="30" spans="2:23" ht="16.5" customHeight="1" x14ac:dyDescent="0.25">
      <c r="B30" s="11" t="s">
        <v>59</v>
      </c>
      <c r="C30" s="12" t="s">
        <v>38</v>
      </c>
      <c r="D30" s="13">
        <f>SUM(D27:D29)</f>
        <v>164.96</v>
      </c>
      <c r="E30" s="13">
        <f>SUM(E27:E29)</f>
        <v>185.99</v>
      </c>
      <c r="F30" s="8"/>
      <c r="G30" s="11" t="s">
        <v>111</v>
      </c>
      <c r="H30" s="12" t="s">
        <v>102</v>
      </c>
      <c r="I30" s="31">
        <f>SUM(I24:I29)</f>
        <v>29869.64</v>
      </c>
      <c r="J30" s="31">
        <f>SUM(J24:J29)</f>
        <v>18994.589999999997</v>
      </c>
      <c r="K30" s="28">
        <f>(I30-J30)/J30</f>
        <v>0.57253407417585767</v>
      </c>
      <c r="L30" s="1"/>
      <c r="M30" s="2" t="s">
        <v>118</v>
      </c>
      <c r="N30" s="2" t="s">
        <v>119</v>
      </c>
      <c r="O30" s="2" t="s">
        <v>35</v>
      </c>
      <c r="P30" s="2" t="s">
        <v>36</v>
      </c>
      <c r="Q30" s="2" t="s">
        <v>120</v>
      </c>
      <c r="R30" s="1"/>
    </row>
    <row r="31" spans="2:23" ht="16.5" customHeight="1" x14ac:dyDescent="0.25">
      <c r="B31" s="4" t="s">
        <v>60</v>
      </c>
      <c r="C31" s="9" t="s">
        <v>38</v>
      </c>
      <c r="D31" s="10">
        <v>698.71</v>
      </c>
      <c r="E31" s="10">
        <v>6179.03</v>
      </c>
      <c r="F31" s="8"/>
      <c r="L31" s="1"/>
      <c r="M31" s="21" t="s">
        <v>158</v>
      </c>
      <c r="N31" s="36" t="s">
        <v>159</v>
      </c>
      <c r="O31" s="40">
        <f>D7/D37</f>
        <v>0.57399594898568251</v>
      </c>
      <c r="P31" s="40">
        <f>E7/E37</f>
        <v>2.0555715286887457</v>
      </c>
      <c r="Q31" s="37" t="s">
        <v>160</v>
      </c>
      <c r="R31" s="1"/>
    </row>
    <row r="32" spans="2:23" ht="16.5" customHeight="1" x14ac:dyDescent="0.25">
      <c r="B32" s="4" t="s">
        <v>61</v>
      </c>
      <c r="C32" s="9" t="s">
        <v>38</v>
      </c>
      <c r="D32" s="10">
        <v>15138.64</v>
      </c>
      <c r="E32" s="10">
        <v>267.37</v>
      </c>
      <c r="F32" s="8"/>
      <c r="G32" s="104" t="s">
        <v>252</v>
      </c>
      <c r="H32" s="104"/>
      <c r="I32" s="104"/>
      <c r="J32" s="104"/>
      <c r="K32" s="104"/>
      <c r="L32" s="1"/>
      <c r="M32" s="4" t="s">
        <v>161</v>
      </c>
      <c r="N32" s="38" t="s">
        <v>162</v>
      </c>
      <c r="O32" s="41">
        <f>D10/((E31+D31)/2)</f>
        <v>6.9932361502470295</v>
      </c>
      <c r="P32" s="41">
        <f>E10/((F31+E31)/2)</f>
        <v>8.0439130413673343</v>
      </c>
      <c r="Q32" s="39" t="s">
        <v>163</v>
      </c>
      <c r="R32" s="1"/>
    </row>
    <row r="33" spans="2:18" ht="16.5" customHeight="1" x14ac:dyDescent="0.25">
      <c r="B33" s="4" t="s">
        <v>62</v>
      </c>
      <c r="C33" s="9" t="s">
        <v>38</v>
      </c>
      <c r="D33" s="10">
        <v>97.53</v>
      </c>
      <c r="E33" s="10">
        <v>785.4</v>
      </c>
      <c r="F33" s="8"/>
      <c r="G33" s="33" t="s">
        <v>99</v>
      </c>
      <c r="H33" s="33" t="s">
        <v>34</v>
      </c>
      <c r="I33" s="33" t="s">
        <v>35</v>
      </c>
      <c r="J33" s="33" t="s">
        <v>36</v>
      </c>
      <c r="K33" s="33" t="s">
        <v>112</v>
      </c>
      <c r="L33" s="1"/>
      <c r="M33" s="5" t="s">
        <v>164</v>
      </c>
      <c r="N33" s="36" t="s">
        <v>165</v>
      </c>
      <c r="O33" s="42">
        <f>D7/((E32+D32)/2)</f>
        <v>4.0736167249015161</v>
      </c>
      <c r="P33" s="42">
        <f>E7/((F32+E32)/2)</f>
        <v>154.02094475820024</v>
      </c>
      <c r="Q33" s="37" t="s">
        <v>166</v>
      </c>
      <c r="R33" s="1"/>
    </row>
    <row r="34" spans="2:18" ht="16.5" customHeight="1" x14ac:dyDescent="0.25">
      <c r="B34" s="4" t="s">
        <v>63</v>
      </c>
      <c r="C34" s="9" t="s">
        <v>38</v>
      </c>
      <c r="D34" s="10">
        <v>38521.11</v>
      </c>
      <c r="E34" s="10">
        <v>2463.2800000000002</v>
      </c>
      <c r="F34" s="8"/>
      <c r="G34" s="5" t="s">
        <v>113</v>
      </c>
      <c r="H34" s="6" t="s">
        <v>114</v>
      </c>
      <c r="I34" s="30">
        <f>D10/D7</f>
        <v>0.76639666733483991</v>
      </c>
      <c r="J34" s="30">
        <f>E10/E7</f>
        <v>1.2069664876016801</v>
      </c>
      <c r="K34" s="34">
        <f>I34-J34</f>
        <v>-0.44056982026684022</v>
      </c>
      <c r="L34" s="1"/>
      <c r="M34" s="4" t="s">
        <v>167</v>
      </c>
      <c r="N34" s="38" t="s">
        <v>168</v>
      </c>
      <c r="O34" s="41">
        <f>365/O33</f>
        <v>89.600967555145786</v>
      </c>
      <c r="P34" s="41">
        <f>365/P33</f>
        <v>2.369807564633621</v>
      </c>
      <c r="Q34" s="39" t="s">
        <v>169</v>
      </c>
      <c r="R34" s="1"/>
    </row>
    <row r="35" spans="2:18" ht="16.5" customHeight="1" x14ac:dyDescent="0.25">
      <c r="B35" s="4" t="s">
        <v>64</v>
      </c>
      <c r="C35" s="9" t="s">
        <v>38</v>
      </c>
      <c r="D35" s="10">
        <v>46.84</v>
      </c>
      <c r="E35" s="10">
        <v>135.75</v>
      </c>
      <c r="F35" s="8"/>
      <c r="G35" s="4" t="s">
        <v>115</v>
      </c>
      <c r="H35" s="9" t="s">
        <v>114</v>
      </c>
      <c r="I35" s="28">
        <f>D12/D7</f>
        <v>1.2718660738727603E-3</v>
      </c>
      <c r="J35" s="28">
        <f>E12/E7</f>
        <v>1.372491596767214E-3</v>
      </c>
      <c r="K35" s="26">
        <f>I35-J35</f>
        <v>-1.0062552289445367E-4</v>
      </c>
      <c r="L35" s="1"/>
      <c r="M35" s="5" t="s">
        <v>170</v>
      </c>
      <c r="N35" s="36" t="s">
        <v>171</v>
      </c>
      <c r="O35" s="42">
        <f>D10/((E44+D44)/2)</f>
        <v>2.3779973618271817</v>
      </c>
      <c r="P35" s="42">
        <f>E10/((F44+E44)/2)</f>
        <v>6.5595024111363616</v>
      </c>
      <c r="Q35" s="37" t="s">
        <v>172</v>
      </c>
      <c r="R35" s="1"/>
    </row>
    <row r="36" spans="2:18" ht="16.5" customHeight="1" x14ac:dyDescent="0.25">
      <c r="B36" s="11" t="s">
        <v>65</v>
      </c>
      <c r="C36" s="12" t="s">
        <v>38</v>
      </c>
      <c r="D36" s="13">
        <f>SUM(D31:D35)</f>
        <v>54502.829999999994</v>
      </c>
      <c r="E36" s="13">
        <f>SUM(E31:E35)</f>
        <v>9830.83</v>
      </c>
      <c r="F36" s="8"/>
      <c r="G36" s="5" t="s">
        <v>116</v>
      </c>
      <c r="H36" s="6" t="s">
        <v>114</v>
      </c>
      <c r="I36" s="30">
        <f>D15/D7</f>
        <v>8.1025294232560593E-3</v>
      </c>
      <c r="J36" s="30">
        <f>E15/E7</f>
        <v>5.8964686752833494E-3</v>
      </c>
      <c r="K36" s="34">
        <f>I36-J36</f>
        <v>2.2060607479727099E-3</v>
      </c>
      <c r="L36" s="1"/>
      <c r="M36" s="4" t="s">
        <v>173</v>
      </c>
      <c r="N36" s="38" t="s">
        <v>174</v>
      </c>
      <c r="O36" s="41">
        <f>365/O35</f>
        <v>153.49049829035343</v>
      </c>
      <c r="P36" s="41">
        <f>365/P35</f>
        <v>55.64446464419666</v>
      </c>
      <c r="Q36" s="39" t="s">
        <v>175</v>
      </c>
      <c r="R36" s="1"/>
    </row>
    <row r="37" spans="2:18" ht="16.5" customHeight="1" x14ac:dyDescent="0.25">
      <c r="B37" s="17" t="s">
        <v>66</v>
      </c>
      <c r="C37" s="18" t="s">
        <v>38</v>
      </c>
      <c r="D37" s="19">
        <f>D36+D30</f>
        <v>54667.789999999994</v>
      </c>
      <c r="E37" s="19">
        <f>E36+E30</f>
        <v>10016.82</v>
      </c>
      <c r="F37" s="8"/>
      <c r="G37" s="11" t="s">
        <v>117</v>
      </c>
      <c r="H37" s="12" t="s">
        <v>114</v>
      </c>
      <c r="I37" s="32">
        <f>D16/D7</f>
        <v>0.95189631056859836</v>
      </c>
      <c r="J37" s="32">
        <f>E16/E7</f>
        <v>0.92250230569846248</v>
      </c>
      <c r="K37" s="35">
        <f>I37-J37</f>
        <v>2.9394004870135881E-2</v>
      </c>
      <c r="L37" s="1"/>
      <c r="M37" s="5" t="s">
        <v>176</v>
      </c>
      <c r="N37" s="36" t="s">
        <v>177</v>
      </c>
      <c r="O37" s="42">
        <f>D7/(D36-D47)</f>
        <v>1.4393404528778933</v>
      </c>
      <c r="P37" s="42">
        <f>E7/(E36-E47)</f>
        <v>12.034278800914107</v>
      </c>
      <c r="Q37" s="37" t="s">
        <v>178</v>
      </c>
      <c r="R37" s="1"/>
    </row>
    <row r="38" spans="2:18" ht="15" customHeight="1" x14ac:dyDescent="0.25">
      <c r="B38" s="101" t="s">
        <v>67</v>
      </c>
      <c r="C38" s="101"/>
      <c r="D38" s="101"/>
      <c r="E38" s="101"/>
      <c r="L38" s="1"/>
      <c r="M38" s="1"/>
      <c r="N38" s="1"/>
      <c r="O38" s="1"/>
      <c r="P38" s="1"/>
      <c r="Q38" s="1"/>
      <c r="R38" s="1"/>
    </row>
    <row r="39" spans="2:18" ht="16.5" customHeight="1" x14ac:dyDescent="0.25">
      <c r="B39" s="4" t="s">
        <v>68</v>
      </c>
      <c r="C39" s="9" t="s">
        <v>38</v>
      </c>
      <c r="D39" s="10">
        <v>13923.94</v>
      </c>
      <c r="E39" s="10">
        <v>555.54</v>
      </c>
      <c r="F39" s="8"/>
      <c r="L39" s="1"/>
      <c r="M39" s="89" t="s">
        <v>266</v>
      </c>
      <c r="N39" s="101"/>
      <c r="O39" s="101"/>
      <c r="P39" s="101"/>
      <c r="Q39" s="101"/>
      <c r="R39" s="1"/>
    </row>
    <row r="40" spans="2:18" ht="16.5" customHeight="1" x14ac:dyDescent="0.25">
      <c r="B40" s="4" t="s">
        <v>69</v>
      </c>
      <c r="C40" s="9" t="s">
        <v>38</v>
      </c>
      <c r="D40" s="10">
        <v>8042.04</v>
      </c>
      <c r="E40" s="10">
        <v>1341.43</v>
      </c>
      <c r="F40" s="8"/>
      <c r="L40" s="1"/>
      <c r="M40" s="2" t="s">
        <v>118</v>
      </c>
      <c r="N40" s="2" t="s">
        <v>119</v>
      </c>
      <c r="O40" s="2" t="s">
        <v>35</v>
      </c>
      <c r="P40" s="2" t="s">
        <v>36</v>
      </c>
      <c r="Q40" s="2" t="s">
        <v>120</v>
      </c>
      <c r="R40" s="1"/>
    </row>
    <row r="41" spans="2:18" ht="16.5" customHeight="1" x14ac:dyDescent="0.25">
      <c r="B41" s="11" t="s">
        <v>70</v>
      </c>
      <c r="C41" s="12" t="s">
        <v>38</v>
      </c>
      <c r="D41" s="13">
        <f>SUM(D39:D40)</f>
        <v>21965.98</v>
      </c>
      <c r="E41" s="13">
        <f>SUM(E39:E40)</f>
        <v>1896.97</v>
      </c>
      <c r="F41" s="8"/>
      <c r="L41" s="1"/>
      <c r="M41" s="21" t="s">
        <v>289</v>
      </c>
      <c r="N41" s="36" t="s">
        <v>179</v>
      </c>
      <c r="O41" s="43">
        <f>D21/D80</f>
        <v>8.3416044596572522E-2</v>
      </c>
      <c r="P41" s="43">
        <f>E21/E80</f>
        <v>2.2710335889404907</v>
      </c>
      <c r="Q41" s="37" t="s">
        <v>180</v>
      </c>
      <c r="R41" s="1"/>
    </row>
    <row r="42" spans="2:18" ht="16.5" customHeight="1" x14ac:dyDescent="0.25">
      <c r="B42" s="4" t="s">
        <v>71</v>
      </c>
      <c r="C42" s="9" t="s">
        <v>38</v>
      </c>
      <c r="D42" s="10">
        <v>0</v>
      </c>
      <c r="E42" s="10">
        <v>1.92</v>
      </c>
      <c r="F42" s="8"/>
      <c r="L42" s="1"/>
      <c r="M42" s="4" t="s">
        <v>181</v>
      </c>
      <c r="N42" s="38" t="s">
        <v>288</v>
      </c>
      <c r="O42" s="44">
        <f>D41/D79</f>
        <v>15.775692799595516</v>
      </c>
      <c r="P42" s="44">
        <f>E41/E79</f>
        <v>34.146416099650793</v>
      </c>
      <c r="Q42" s="39" t="s">
        <v>182</v>
      </c>
      <c r="R42" s="1"/>
    </row>
    <row r="43" spans="2:18" ht="16.5" customHeight="1" x14ac:dyDescent="0.25">
      <c r="B43" s="4" t="s">
        <v>72</v>
      </c>
      <c r="C43" s="9" t="s">
        <v>38</v>
      </c>
      <c r="D43" s="10">
        <v>6661.09</v>
      </c>
      <c r="E43" s="10">
        <v>0</v>
      </c>
      <c r="F43" s="8"/>
      <c r="L43" s="1"/>
      <c r="M43" s="5" t="s">
        <v>183</v>
      </c>
      <c r="N43" s="36" t="s">
        <v>184</v>
      </c>
      <c r="O43" s="45">
        <f>D62/D79</f>
        <v>-18.843279991151931</v>
      </c>
      <c r="P43" s="45">
        <f>E62/E79</f>
        <v>19.127335565395832</v>
      </c>
      <c r="Q43" s="37" t="s">
        <v>185</v>
      </c>
      <c r="R43" s="1"/>
    </row>
    <row r="44" spans="2:18" ht="16.5" customHeight="1" x14ac:dyDescent="0.25">
      <c r="B44" s="4" t="s">
        <v>73</v>
      </c>
      <c r="C44" s="9" t="s">
        <v>38</v>
      </c>
      <c r="D44" s="10">
        <v>12648.78</v>
      </c>
      <c r="E44" s="10">
        <v>7577.34</v>
      </c>
      <c r="F44" s="8"/>
      <c r="L44" s="1"/>
      <c r="M44" s="4" t="s">
        <v>186</v>
      </c>
      <c r="N44" s="38" t="s">
        <v>187</v>
      </c>
      <c r="O44" s="44">
        <f>0</f>
        <v>0</v>
      </c>
      <c r="P44" s="44">
        <f>0</f>
        <v>0</v>
      </c>
      <c r="Q44" s="39" t="s">
        <v>188</v>
      </c>
      <c r="R44" s="1"/>
    </row>
    <row r="45" spans="2:18" ht="16.5" customHeight="1" x14ac:dyDescent="0.25">
      <c r="B45" s="4" t="s">
        <v>74</v>
      </c>
      <c r="C45" s="9" t="s">
        <v>38</v>
      </c>
      <c r="D45" s="10">
        <v>389.39</v>
      </c>
      <c r="E45" s="10">
        <v>488.35</v>
      </c>
      <c r="F45" s="8"/>
      <c r="L45" s="1"/>
      <c r="M45" s="1"/>
      <c r="N45" s="1"/>
      <c r="O45" s="1"/>
      <c r="P45" s="1"/>
      <c r="Q45" s="1"/>
      <c r="R45" s="1"/>
    </row>
    <row r="46" spans="2:18" ht="16.5" customHeight="1" x14ac:dyDescent="0.25">
      <c r="B46" s="4" t="s">
        <v>75</v>
      </c>
      <c r="C46" s="9" t="s">
        <v>38</v>
      </c>
      <c r="D46" s="10">
        <v>13002.55</v>
      </c>
      <c r="E46" s="10">
        <v>52.25</v>
      </c>
      <c r="F46" s="8"/>
      <c r="L46" s="1"/>
      <c r="M46" s="89" t="s">
        <v>265</v>
      </c>
      <c r="N46" s="101"/>
      <c r="O46" s="101"/>
      <c r="P46" s="101"/>
      <c r="Q46" s="101"/>
      <c r="R46" s="1"/>
    </row>
    <row r="47" spans="2:18" ht="16.5" customHeight="1" x14ac:dyDescent="0.25">
      <c r="B47" s="11" t="s">
        <v>76</v>
      </c>
      <c r="C47" s="12" t="s">
        <v>38</v>
      </c>
      <c r="D47" s="13">
        <f>SUM(D42:D46)</f>
        <v>32701.81</v>
      </c>
      <c r="E47" s="13">
        <f>SUM(E42:E46)</f>
        <v>8119.8600000000006</v>
      </c>
      <c r="F47" s="8"/>
      <c r="L47" s="1"/>
      <c r="M47" s="2" t="s">
        <v>118</v>
      </c>
      <c r="N47" s="2" t="s">
        <v>119</v>
      </c>
      <c r="O47" s="2" t="s">
        <v>35</v>
      </c>
      <c r="P47" s="2" t="s">
        <v>36</v>
      </c>
      <c r="Q47" s="2" t="s">
        <v>120</v>
      </c>
      <c r="R47" s="1"/>
    </row>
    <row r="48" spans="2:18" ht="16.5" customHeight="1" x14ac:dyDescent="0.25">
      <c r="B48" s="17" t="s">
        <v>77</v>
      </c>
      <c r="C48" s="18" t="s">
        <v>38</v>
      </c>
      <c r="D48" s="19">
        <f>D47+D41</f>
        <v>54667.79</v>
      </c>
      <c r="E48" s="19">
        <f>E47+E41</f>
        <v>10016.83</v>
      </c>
      <c r="F48" s="8"/>
      <c r="L48" s="1"/>
      <c r="M48" s="21" t="s">
        <v>189</v>
      </c>
      <c r="N48" s="36" t="s">
        <v>190</v>
      </c>
      <c r="O48" s="40">
        <f>D62/D21</f>
        <v>-22.589515101422322</v>
      </c>
      <c r="P48" s="40">
        <f>E62/E21</f>
        <v>0.84223041255498743</v>
      </c>
      <c r="Q48" s="37" t="s">
        <v>191</v>
      </c>
      <c r="R48" s="1"/>
    </row>
    <row r="49" spans="2:18" x14ac:dyDescent="0.25">
      <c r="L49" s="1"/>
      <c r="M49" s="4" t="s">
        <v>192</v>
      </c>
      <c r="N49" s="38" t="s">
        <v>193</v>
      </c>
      <c r="O49" s="26">
        <f>D62/D7</f>
        <v>-0.83613865156701483</v>
      </c>
      <c r="P49" s="26">
        <f>E62/E7</f>
        <v>5.1606849636406278E-2</v>
      </c>
      <c r="Q49" s="39" t="s">
        <v>194</v>
      </c>
      <c r="R49" s="1"/>
    </row>
    <row r="50" spans="2:18" ht="19.5" customHeight="1" x14ac:dyDescent="0.25">
      <c r="B50" s="90" t="s">
        <v>78</v>
      </c>
      <c r="C50" s="90"/>
      <c r="D50" s="90"/>
      <c r="E50" s="90"/>
      <c r="L50" s="1"/>
      <c r="M50" s="5" t="s">
        <v>195</v>
      </c>
      <c r="N50" s="36" t="s">
        <v>196</v>
      </c>
      <c r="O50" s="34">
        <f>D62/D37</f>
        <v>-0.47994019878981764</v>
      </c>
      <c r="P50" s="34">
        <f>E62/E37</f>
        <v>0.1060815707979179</v>
      </c>
      <c r="Q50" s="37" t="s">
        <v>197</v>
      </c>
      <c r="R50" s="1"/>
    </row>
    <row r="51" spans="2:18" ht="18" customHeight="1" x14ac:dyDescent="0.25">
      <c r="B51" s="2" t="s">
        <v>33</v>
      </c>
      <c r="C51" s="2" t="s">
        <v>34</v>
      </c>
      <c r="D51" s="2" t="s">
        <v>35</v>
      </c>
      <c r="E51" s="2" t="s">
        <v>36</v>
      </c>
    </row>
    <row r="52" spans="2:18" ht="16.5" customHeight="1" x14ac:dyDescent="0.25">
      <c r="B52" s="21" t="s">
        <v>79</v>
      </c>
      <c r="C52" s="6" t="s">
        <v>38</v>
      </c>
      <c r="D52" s="22">
        <v>1544.41</v>
      </c>
      <c r="E52" s="22">
        <v>1747.98</v>
      </c>
      <c r="F52" s="8"/>
    </row>
    <row r="53" spans="2:18" ht="16.5" customHeight="1" x14ac:dyDescent="0.25">
      <c r="B53" s="4" t="s">
        <v>80</v>
      </c>
      <c r="C53" s="9" t="s">
        <v>38</v>
      </c>
      <c r="D53" s="10">
        <v>41.89</v>
      </c>
      <c r="E53" s="10">
        <v>3.23</v>
      </c>
      <c r="F53" s="8"/>
    </row>
    <row r="54" spans="2:18" ht="16.5" customHeight="1" x14ac:dyDescent="0.25">
      <c r="B54" s="4" t="s">
        <v>81</v>
      </c>
      <c r="C54" s="9" t="s">
        <v>38</v>
      </c>
      <c r="D54" s="10">
        <v>4.4400000000000004</v>
      </c>
      <c r="E54" s="10">
        <v>0.28000000000000003</v>
      </c>
      <c r="F54" s="8"/>
    </row>
    <row r="55" spans="2:18" ht="16.5" customHeight="1" x14ac:dyDescent="0.25">
      <c r="B55" s="11" t="s">
        <v>82</v>
      </c>
      <c r="C55" s="12" t="s">
        <v>38</v>
      </c>
      <c r="D55" s="13">
        <f>D52+D53+D54</f>
        <v>1590.7400000000002</v>
      </c>
      <c r="E55" s="13">
        <f>E52+E53+E54</f>
        <v>1751.49</v>
      </c>
      <c r="F55" s="8"/>
    </row>
    <row r="56" spans="2:18" ht="16.5" customHeight="1" x14ac:dyDescent="0.25">
      <c r="B56" s="4" t="s">
        <v>83</v>
      </c>
      <c r="C56" s="9" t="s">
        <v>38</v>
      </c>
      <c r="D56" s="10">
        <v>12851.33</v>
      </c>
      <c r="E56" s="10">
        <v>52.25</v>
      </c>
      <c r="F56" s="8"/>
    </row>
    <row r="57" spans="2:18" ht="16.5" customHeight="1" x14ac:dyDescent="0.25">
      <c r="B57" s="4" t="s">
        <v>42</v>
      </c>
      <c r="C57" s="9" t="s">
        <v>38</v>
      </c>
      <c r="D57" s="10">
        <v>5480.32</v>
      </c>
      <c r="E57" s="10">
        <v>-6010.38</v>
      </c>
      <c r="F57" s="8"/>
    </row>
    <row r="58" spans="2:18" ht="16.5" customHeight="1" x14ac:dyDescent="0.25">
      <c r="B58" s="4" t="s">
        <v>84</v>
      </c>
      <c r="C58" s="9" t="s">
        <v>38</v>
      </c>
      <c r="D58" s="10">
        <v>5071.45</v>
      </c>
      <c r="E58" s="10">
        <v>7577.34</v>
      </c>
      <c r="F58" s="8"/>
    </row>
    <row r="59" spans="2:18" ht="16.5" customHeight="1" x14ac:dyDescent="0.25">
      <c r="B59" s="4" t="s">
        <v>85</v>
      </c>
      <c r="C59" s="9" t="s">
        <v>38</v>
      </c>
      <c r="D59" s="10">
        <v>-14871.27</v>
      </c>
      <c r="E59" s="10">
        <v>-41.07</v>
      </c>
      <c r="F59" s="8"/>
    </row>
    <row r="60" spans="2:18" ht="16.5" customHeight="1" x14ac:dyDescent="0.25">
      <c r="B60" s="4" t="s">
        <v>86</v>
      </c>
      <c r="C60" s="9" t="s">
        <v>38</v>
      </c>
      <c r="D60" s="10">
        <v>-35968.910000000003</v>
      </c>
      <c r="E60" s="10">
        <v>-2239.2399999999998</v>
      </c>
      <c r="F60" s="8"/>
    </row>
    <row r="61" spans="2:18" ht="16.5" customHeight="1" x14ac:dyDescent="0.25">
      <c r="B61" s="4" t="s">
        <v>250</v>
      </c>
      <c r="C61" s="9" t="str">
        <f>C60</f>
        <v>₹</v>
      </c>
      <c r="D61" s="10">
        <v>390.94</v>
      </c>
      <c r="E61" s="10">
        <v>27.79</v>
      </c>
      <c r="F61" s="8"/>
    </row>
    <row r="62" spans="2:18" ht="16.5" customHeight="1" x14ac:dyDescent="0.25">
      <c r="B62" s="14" t="s">
        <v>87</v>
      </c>
      <c r="C62" s="15" t="s">
        <v>38</v>
      </c>
      <c r="D62" s="16">
        <v>-26237.27</v>
      </c>
      <c r="E62" s="16">
        <v>1062.5999999999999</v>
      </c>
      <c r="F62" s="8"/>
    </row>
    <row r="63" spans="2:18" ht="16.5" customHeight="1" x14ac:dyDescent="0.25">
      <c r="B63" s="4" t="s">
        <v>88</v>
      </c>
      <c r="C63" s="9" t="s">
        <v>38</v>
      </c>
      <c r="D63" s="10">
        <v>-14.78</v>
      </c>
      <c r="E63" s="10">
        <v>-121.98</v>
      </c>
      <c r="F63" s="8"/>
    </row>
    <row r="64" spans="2:18" ht="16.5" customHeight="1" x14ac:dyDescent="0.25">
      <c r="B64" s="4" t="s">
        <v>89</v>
      </c>
      <c r="C64" s="9" t="s">
        <v>38</v>
      </c>
      <c r="D64" s="10">
        <v>0</v>
      </c>
      <c r="E64" s="10">
        <v>-67.25</v>
      </c>
      <c r="F64" s="8"/>
    </row>
    <row r="65" spans="2:7" ht="16.5" customHeight="1" x14ac:dyDescent="0.25">
      <c r="B65" s="14" t="s">
        <v>90</v>
      </c>
      <c r="C65" s="15" t="s">
        <v>38</v>
      </c>
      <c r="D65" s="16">
        <v>-14.78</v>
      </c>
      <c r="E65" s="16">
        <v>-189.23</v>
      </c>
      <c r="F65" s="8"/>
    </row>
    <row r="66" spans="2:7" ht="16.5" customHeight="1" x14ac:dyDescent="0.25">
      <c r="B66" s="4" t="s">
        <v>91</v>
      </c>
      <c r="C66" s="9" t="s">
        <v>38</v>
      </c>
      <c r="D66" s="10">
        <v>19463.060000000001</v>
      </c>
      <c r="E66" s="10">
        <v>0</v>
      </c>
      <c r="F66" s="8"/>
    </row>
    <row r="67" spans="2:7" ht="16.5" customHeight="1" x14ac:dyDescent="0.25">
      <c r="B67" s="4" t="s">
        <v>92</v>
      </c>
      <c r="C67" s="9" t="s">
        <v>38</v>
      </c>
      <c r="D67" s="10">
        <v>6661.09</v>
      </c>
      <c r="E67" s="10">
        <v>-94.49</v>
      </c>
      <c r="F67" s="8"/>
    </row>
    <row r="68" spans="2:7" ht="16.5" customHeight="1" x14ac:dyDescent="0.25">
      <c r="B68" s="4" t="s">
        <v>290</v>
      </c>
      <c r="C68" s="9" t="str">
        <f>C67</f>
        <v>₹</v>
      </c>
      <c r="D68" s="10">
        <v>-555.54</v>
      </c>
      <c r="E68" s="10" t="s">
        <v>249</v>
      </c>
      <c r="F68" s="8"/>
    </row>
    <row r="69" spans="2:7" ht="16.5" customHeight="1" x14ac:dyDescent="0.25">
      <c r="B69" s="4" t="s">
        <v>93</v>
      </c>
      <c r="C69" s="9" t="s">
        <v>38</v>
      </c>
      <c r="D69" s="10">
        <v>-4.4400000000000004</v>
      </c>
      <c r="E69" s="10">
        <v>-0.28000000000000003</v>
      </c>
      <c r="F69" s="8"/>
    </row>
    <row r="70" spans="2:7" ht="16.5" customHeight="1" x14ac:dyDescent="0.25">
      <c r="B70" s="14" t="s">
        <v>94</v>
      </c>
      <c r="C70" s="15" t="s">
        <v>38</v>
      </c>
      <c r="D70" s="16">
        <v>25564.18</v>
      </c>
      <c r="E70" s="16">
        <v>-94.77</v>
      </c>
      <c r="F70" s="8"/>
    </row>
    <row r="71" spans="2:7" ht="16.5" customHeight="1" x14ac:dyDescent="0.25">
      <c r="B71" s="17" t="s">
        <v>95</v>
      </c>
      <c r="C71" s="18" t="s">
        <v>38</v>
      </c>
      <c r="D71" s="19">
        <f>D62+D65+D70</f>
        <v>-687.86999999999898</v>
      </c>
      <c r="E71" s="19">
        <f>E62+E65+E70</f>
        <v>778.59999999999991</v>
      </c>
      <c r="F71" s="8"/>
    </row>
    <row r="72" spans="2:7" ht="16.5" customHeight="1" x14ac:dyDescent="0.25">
      <c r="B72" s="4" t="s">
        <v>96</v>
      </c>
      <c r="C72" s="9" t="s">
        <v>38</v>
      </c>
      <c r="D72" s="10">
        <v>785.41</v>
      </c>
      <c r="E72" s="10">
        <v>6.8</v>
      </c>
      <c r="F72" s="8"/>
    </row>
    <row r="73" spans="2:7" ht="16.5" customHeight="1" x14ac:dyDescent="0.25">
      <c r="B73" s="17" t="s">
        <v>97</v>
      </c>
      <c r="C73" s="18" t="s">
        <v>38</v>
      </c>
      <c r="D73" s="19">
        <v>97.53</v>
      </c>
      <c r="E73" s="19">
        <v>785.41</v>
      </c>
      <c r="F73" s="8"/>
    </row>
    <row r="75" spans="2:7" ht="19.5" customHeight="1" x14ac:dyDescent="0.25">
      <c r="B75" s="90" t="s">
        <v>98</v>
      </c>
      <c r="C75" s="90"/>
      <c r="D75" s="90"/>
      <c r="E75" s="90"/>
    </row>
    <row r="76" spans="2:7" ht="18" customHeight="1" x14ac:dyDescent="0.25">
      <c r="B76" s="2" t="s">
        <v>33</v>
      </c>
      <c r="C76" s="2" t="s">
        <v>34</v>
      </c>
      <c r="D76" s="2" t="s">
        <v>35</v>
      </c>
      <c r="E76" s="2" t="s">
        <v>36</v>
      </c>
      <c r="F76" s="73"/>
      <c r="G76" s="72" t="s">
        <v>269</v>
      </c>
    </row>
    <row r="77" spans="2:7" ht="16.5" customHeight="1" x14ac:dyDescent="0.25">
      <c r="B77" s="74" t="s">
        <v>270</v>
      </c>
      <c r="C77" s="9" t="s">
        <v>38</v>
      </c>
      <c r="D77" s="10">
        <v>13923.94</v>
      </c>
      <c r="E77" s="10">
        <v>555.54</v>
      </c>
      <c r="G77" s="71">
        <f>D77-E77</f>
        <v>13368.400000000001</v>
      </c>
    </row>
    <row r="78" spans="2:7" ht="16.5" customHeight="1" x14ac:dyDescent="0.25">
      <c r="B78" s="74" t="s">
        <v>19</v>
      </c>
      <c r="C78" s="9" t="s">
        <v>38</v>
      </c>
      <c r="D78" s="10">
        <v>10</v>
      </c>
      <c r="E78" s="10">
        <v>10</v>
      </c>
    </row>
    <row r="79" spans="2:7" ht="16.5" customHeight="1" x14ac:dyDescent="0.25">
      <c r="B79" s="69" t="s">
        <v>273</v>
      </c>
      <c r="C79" s="75" t="s">
        <v>272</v>
      </c>
      <c r="D79" s="7">
        <f>D77/D78</f>
        <v>1392.394</v>
      </c>
      <c r="E79" s="7">
        <f>E77/E78</f>
        <v>55.553999999999995</v>
      </c>
    </row>
    <row r="80" spans="2:7" ht="16.5" customHeight="1" x14ac:dyDescent="0.25">
      <c r="B80" s="74" t="s">
        <v>271</v>
      </c>
      <c r="C80" s="9" t="s">
        <v>38</v>
      </c>
      <c r="D80" s="10">
        <v>13923.94</v>
      </c>
      <c r="E80" s="10">
        <v>555.54</v>
      </c>
    </row>
    <row r="81" spans="1:9" ht="16.5" customHeight="1" x14ac:dyDescent="0.25">
      <c r="B81" s="14" t="s">
        <v>53</v>
      </c>
      <c r="C81" s="15" t="s">
        <v>38</v>
      </c>
      <c r="D81" s="16">
        <v>0.08</v>
      </c>
      <c r="E81" s="16">
        <v>2.27</v>
      </c>
    </row>
    <row r="83" spans="1:9" ht="15" customHeight="1" x14ac:dyDescent="0.25">
      <c r="A83" s="103" t="s">
        <v>2</v>
      </c>
      <c r="B83" s="103"/>
      <c r="C83" s="103"/>
      <c r="D83" s="103"/>
      <c r="E83" s="103"/>
      <c r="F83" s="103"/>
      <c r="G83" s="103"/>
      <c r="H83" s="103"/>
      <c r="I83" s="103"/>
    </row>
  </sheetData>
  <mergeCells count="28">
    <mergeCell ref="B50:E50"/>
    <mergeCell ref="B75:E75"/>
    <mergeCell ref="A83:I83"/>
    <mergeCell ref="G14:K14"/>
    <mergeCell ref="G20:K20"/>
    <mergeCell ref="G22:K22"/>
    <mergeCell ref="G32:K32"/>
    <mergeCell ref="B24:E24"/>
    <mergeCell ref="B26:E26"/>
    <mergeCell ref="G1:K2"/>
    <mergeCell ref="G3:K3"/>
    <mergeCell ref="G4:K4"/>
    <mergeCell ref="G12:K12"/>
    <mergeCell ref="B38:E38"/>
    <mergeCell ref="B1:E2"/>
    <mergeCell ref="B3:E3"/>
    <mergeCell ref="B5:E5"/>
    <mergeCell ref="M22:Q22"/>
    <mergeCell ref="M29:Q29"/>
    <mergeCell ref="M39:Q39"/>
    <mergeCell ref="M46:Q46"/>
    <mergeCell ref="M1:Q2"/>
    <mergeCell ref="M3:Q3"/>
    <mergeCell ref="S1:W2"/>
    <mergeCell ref="S3:W3"/>
    <mergeCell ref="S5:W5"/>
    <mergeCell ref="S16:W16"/>
    <mergeCell ref="S18:W18"/>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tabSelected="1" topLeftCell="A16" zoomScaleNormal="100" workbookViewId="0">
      <selection activeCell="H27" sqref="H27"/>
    </sheetView>
  </sheetViews>
  <sheetFormatPr defaultColWidth="8.7109375" defaultRowHeight="15" x14ac:dyDescent="0.25"/>
  <cols>
    <col min="1" max="1" width="3" style="1" customWidth="1"/>
    <col min="2" max="2" width="34" style="1" customWidth="1"/>
    <col min="3" max="3" width="6" style="1" customWidth="1"/>
    <col min="4" max="5" width="18" style="1" customWidth="1"/>
    <col min="6" max="6" width="23.28515625" style="1" customWidth="1"/>
    <col min="7" max="7" width="4" style="1" customWidth="1"/>
    <col min="8" max="8" width="74.7109375" customWidth="1"/>
    <col min="9" max="9" width="9.140625" bestFit="1" customWidth="1"/>
    <col min="16" max="16" width="8.7109375" customWidth="1"/>
  </cols>
  <sheetData>
    <row r="1" spans="2:9" ht="15" customHeight="1" x14ac:dyDescent="0.25">
      <c r="B1" s="99" t="s">
        <v>264</v>
      </c>
      <c r="C1" s="100"/>
      <c r="D1" s="100"/>
      <c r="E1" s="100"/>
      <c r="F1" s="100"/>
    </row>
    <row r="2" spans="2:9" ht="15" customHeight="1" x14ac:dyDescent="0.25">
      <c r="B2" s="100"/>
      <c r="C2" s="100"/>
      <c r="D2" s="100"/>
      <c r="E2" s="100"/>
      <c r="F2" s="100"/>
    </row>
    <row r="3" spans="2:9" ht="15" customHeight="1" x14ac:dyDescent="0.25">
      <c r="B3" s="103" t="s">
        <v>205</v>
      </c>
      <c r="C3" s="103"/>
      <c r="D3" s="103"/>
      <c r="E3" s="103"/>
      <c r="F3" s="103"/>
    </row>
    <row r="5" spans="2:9" ht="19.5" customHeight="1" x14ac:dyDescent="0.25">
      <c r="B5" s="89" t="s">
        <v>276</v>
      </c>
      <c r="C5" s="101"/>
      <c r="D5" s="101"/>
      <c r="E5" s="101"/>
      <c r="F5" s="101"/>
    </row>
    <row r="6" spans="2:9" ht="18" customHeight="1" x14ac:dyDescent="0.25">
      <c r="B6" s="2" t="s">
        <v>206</v>
      </c>
      <c r="C6" s="2" t="s">
        <v>34</v>
      </c>
      <c r="D6" s="2" t="s">
        <v>35</v>
      </c>
      <c r="E6" s="2" t="s">
        <v>36</v>
      </c>
      <c r="F6" s="2" t="s">
        <v>207</v>
      </c>
      <c r="G6" s="72"/>
      <c r="H6" s="72" t="s">
        <v>284</v>
      </c>
    </row>
    <row r="7" spans="2:9" ht="18" customHeight="1" x14ac:dyDescent="0.25">
      <c r="B7" s="5" t="s">
        <v>208</v>
      </c>
      <c r="C7" s="51" t="s">
        <v>102</v>
      </c>
      <c r="D7" s="7">
        <v>5784.15</v>
      </c>
      <c r="E7" s="7">
        <v>0</v>
      </c>
      <c r="F7" s="34">
        <f>D7/D11</f>
        <v>0.18433129057238734</v>
      </c>
      <c r="H7" t="s">
        <v>277</v>
      </c>
    </row>
    <row r="8" spans="2:9" ht="18" customHeight="1" x14ac:dyDescent="0.25">
      <c r="B8" s="4" t="s">
        <v>209</v>
      </c>
      <c r="C8" s="52" t="s">
        <v>102</v>
      </c>
      <c r="D8" s="10">
        <v>7858.35</v>
      </c>
      <c r="E8" s="10">
        <v>1817.33</v>
      </c>
      <c r="F8" s="26">
        <f>D8/D11</f>
        <v>0.25043261279004181</v>
      </c>
    </row>
    <row r="9" spans="2:9" ht="18" customHeight="1" x14ac:dyDescent="0.25">
      <c r="B9" s="5" t="s">
        <v>210</v>
      </c>
      <c r="C9" s="51" t="s">
        <v>102</v>
      </c>
      <c r="D9" s="7">
        <v>13261.46</v>
      </c>
      <c r="E9" s="7">
        <v>2276.65</v>
      </c>
      <c r="F9" s="76">
        <f>D9/D11</f>
        <v>0.42262078899649769</v>
      </c>
    </row>
    <row r="10" spans="2:9" ht="18" customHeight="1" x14ac:dyDescent="0.25">
      <c r="B10" s="4" t="s">
        <v>211</v>
      </c>
      <c r="C10" s="52" t="s">
        <v>102</v>
      </c>
      <c r="D10" s="10">
        <v>4475.1400000000003</v>
      </c>
      <c r="E10" s="10">
        <v>16496.310000000001</v>
      </c>
      <c r="F10" s="26">
        <f>D10/D11</f>
        <v>0.14261530764107322</v>
      </c>
      <c r="H10" t="s">
        <v>278</v>
      </c>
      <c r="I10" s="70">
        <f>E10-D10</f>
        <v>12021.170000000002</v>
      </c>
    </row>
    <row r="11" spans="2:9" ht="18" customHeight="1" x14ac:dyDescent="0.25">
      <c r="B11" s="11" t="s">
        <v>212</v>
      </c>
      <c r="C11" s="53" t="s">
        <v>102</v>
      </c>
      <c r="D11" s="13">
        <f>SUM(D7:D10)</f>
        <v>31379.1</v>
      </c>
      <c r="E11" s="13">
        <f>SUM(E7:E10)</f>
        <v>20590.29</v>
      </c>
      <c r="F11" s="35">
        <f>D11/D11</f>
        <v>1</v>
      </c>
      <c r="H11" t="s">
        <v>285</v>
      </c>
    </row>
    <row r="12" spans="2:9" ht="36" customHeight="1" x14ac:dyDescent="0.25">
      <c r="B12" s="85"/>
      <c r="C12" s="85"/>
      <c r="D12" s="85"/>
      <c r="E12" s="85"/>
      <c r="F12" s="85"/>
    </row>
    <row r="14" spans="2:9" ht="19.5" customHeight="1" x14ac:dyDescent="0.25">
      <c r="B14" s="89" t="s">
        <v>279</v>
      </c>
      <c r="C14" s="101"/>
      <c r="D14" s="101"/>
      <c r="E14" s="101"/>
      <c r="F14" s="101"/>
    </row>
    <row r="15" spans="2:9" ht="18" customHeight="1" x14ac:dyDescent="0.25">
      <c r="B15" s="2" t="s">
        <v>206</v>
      </c>
      <c r="C15" s="2" t="s">
        <v>34</v>
      </c>
      <c r="D15" s="2" t="s">
        <v>35</v>
      </c>
      <c r="E15" s="2" t="s">
        <v>36</v>
      </c>
      <c r="F15" s="2" t="s">
        <v>213</v>
      </c>
    </row>
    <row r="16" spans="2:9" ht="18" customHeight="1" x14ac:dyDescent="0.25">
      <c r="B16" s="5" t="s">
        <v>208</v>
      </c>
      <c r="C16" s="51" t="s">
        <v>102</v>
      </c>
      <c r="D16" s="7">
        <v>359.79</v>
      </c>
      <c r="E16" s="7">
        <v>-37.590000000000003</v>
      </c>
      <c r="F16" s="54">
        <f>D16/D7</f>
        <v>6.2202743704779448E-2</v>
      </c>
    </row>
    <row r="17" spans="1:9" ht="18" customHeight="1" x14ac:dyDescent="0.25">
      <c r="B17" s="4" t="s">
        <v>209</v>
      </c>
      <c r="C17" s="52" t="s">
        <v>102</v>
      </c>
      <c r="D17" s="10">
        <v>19.29</v>
      </c>
      <c r="E17" s="10">
        <v>86.54</v>
      </c>
      <c r="F17" s="54">
        <f>D17/D8</f>
        <v>2.4547137757926279E-3</v>
      </c>
      <c r="H17" t="s">
        <v>283</v>
      </c>
    </row>
    <row r="18" spans="1:9" ht="18" customHeight="1" x14ac:dyDescent="0.25">
      <c r="B18" s="5" t="s">
        <v>210</v>
      </c>
      <c r="C18" s="51" t="s">
        <v>102</v>
      </c>
      <c r="D18" s="82">
        <v>1001.91</v>
      </c>
      <c r="E18" s="82">
        <v>1144.69</v>
      </c>
      <c r="F18" s="54">
        <f t="shared" ref="F18" si="0">D18/D9</f>
        <v>7.5550504997187337E-2</v>
      </c>
    </row>
    <row r="19" spans="1:9" ht="18" customHeight="1" x14ac:dyDescent="0.25">
      <c r="B19" s="4" t="s">
        <v>211</v>
      </c>
      <c r="C19" s="52" t="s">
        <v>102</v>
      </c>
      <c r="D19" s="10">
        <v>468.96</v>
      </c>
      <c r="E19" s="10">
        <v>555.24</v>
      </c>
      <c r="F19" s="54">
        <f>D19/D10</f>
        <v>0.10479225230942495</v>
      </c>
    </row>
    <row r="20" spans="1:9" ht="18" customHeight="1" x14ac:dyDescent="0.25">
      <c r="B20" s="3" t="s">
        <v>214</v>
      </c>
      <c r="C20" s="55" t="s">
        <v>102</v>
      </c>
      <c r="D20" s="81">
        <v>-688.47</v>
      </c>
      <c r="E20" s="81">
        <v>-487.22</v>
      </c>
      <c r="F20" s="80" t="s">
        <v>215</v>
      </c>
      <c r="H20" t="s">
        <v>282</v>
      </c>
    </row>
    <row r="21" spans="1:9" ht="18" customHeight="1" x14ac:dyDescent="0.25">
      <c r="B21" s="11" t="s">
        <v>216</v>
      </c>
      <c r="C21" s="53" t="s">
        <v>102</v>
      </c>
      <c r="D21" s="78">
        <f>SUM(D16:D20)</f>
        <v>1161.48</v>
      </c>
      <c r="E21" s="78">
        <f>SUM(E16:E20)</f>
        <v>1261.6600000000001</v>
      </c>
      <c r="F21" s="79" t="s">
        <v>215</v>
      </c>
    </row>
    <row r="22" spans="1:9" ht="30" customHeight="1" x14ac:dyDescent="0.25">
      <c r="B22" s="85"/>
      <c r="C22" s="85"/>
      <c r="D22" s="85"/>
      <c r="E22" s="85"/>
      <c r="F22" s="85"/>
    </row>
    <row r="24" spans="1:9" ht="19.5" customHeight="1" x14ac:dyDescent="0.25">
      <c r="B24" s="112" t="s">
        <v>280</v>
      </c>
      <c r="C24" s="90"/>
      <c r="D24" s="90"/>
      <c r="E24" s="90"/>
      <c r="F24" s="90"/>
    </row>
    <row r="25" spans="1:9" ht="51" customHeight="1" x14ac:dyDescent="0.25">
      <c r="B25" s="101" t="s">
        <v>217</v>
      </c>
      <c r="C25" s="101"/>
      <c r="D25" s="113" t="s">
        <v>218</v>
      </c>
      <c r="E25" s="113"/>
      <c r="F25" s="113"/>
      <c r="H25" s="68" t="s">
        <v>291</v>
      </c>
    </row>
    <row r="26" spans="1:9" ht="46.5" customHeight="1" x14ac:dyDescent="0.25">
      <c r="B26" s="114" t="s">
        <v>219</v>
      </c>
      <c r="C26" s="114"/>
      <c r="D26" s="115" t="s">
        <v>220</v>
      </c>
      <c r="E26" s="115"/>
      <c r="F26" s="115"/>
    </row>
    <row r="27" spans="1:9" ht="44.25" customHeight="1" x14ac:dyDescent="0.25">
      <c r="B27" s="107" t="s">
        <v>221</v>
      </c>
      <c r="C27" s="107"/>
      <c r="D27" s="108" t="s">
        <v>222</v>
      </c>
      <c r="E27" s="108"/>
      <c r="F27" s="108"/>
    </row>
    <row r="28" spans="1:9" ht="44.25" customHeight="1" x14ac:dyDescent="0.25">
      <c r="B28" s="109" t="s">
        <v>223</v>
      </c>
      <c r="C28" s="109"/>
      <c r="D28" s="110" t="s">
        <v>224</v>
      </c>
      <c r="E28" s="110"/>
      <c r="F28" s="110"/>
      <c r="H28" t="s">
        <v>287</v>
      </c>
    </row>
    <row r="29" spans="1:9" ht="47.25" customHeight="1" x14ac:dyDescent="0.25">
      <c r="B29" s="107" t="s">
        <v>225</v>
      </c>
      <c r="C29" s="107"/>
      <c r="D29" s="111" t="s">
        <v>286</v>
      </c>
      <c r="E29" s="108"/>
      <c r="F29" s="108"/>
    </row>
    <row r="30" spans="1:9" ht="37.5" customHeight="1" x14ac:dyDescent="0.25">
      <c r="B30" s="105" t="s">
        <v>226</v>
      </c>
      <c r="C30" s="105"/>
      <c r="D30" s="106" t="s">
        <v>227</v>
      </c>
      <c r="E30" s="106"/>
      <c r="F30" s="106"/>
    </row>
    <row r="32" spans="1:9" ht="15" customHeight="1" x14ac:dyDescent="0.25">
      <c r="A32" s="85"/>
      <c r="B32" s="85"/>
      <c r="C32" s="85"/>
      <c r="D32" s="85"/>
      <c r="E32" s="85"/>
      <c r="F32" s="85"/>
      <c r="G32" s="85"/>
      <c r="H32" s="85"/>
      <c r="I32" s="85"/>
    </row>
  </sheetData>
  <mergeCells count="20">
    <mergeCell ref="B1:F2"/>
    <mergeCell ref="B3:F3"/>
    <mergeCell ref="B5:F5"/>
    <mergeCell ref="B12:F12"/>
    <mergeCell ref="B14:F14"/>
    <mergeCell ref="B22:F22"/>
    <mergeCell ref="B24:F24"/>
    <mergeCell ref="B25:C25"/>
    <mergeCell ref="D25:F25"/>
    <mergeCell ref="B26:C26"/>
    <mergeCell ref="D26:F26"/>
    <mergeCell ref="B30:C30"/>
    <mergeCell ref="D30:F30"/>
    <mergeCell ref="A32:I32"/>
    <mergeCell ref="B27:C27"/>
    <mergeCell ref="D27:F27"/>
    <mergeCell ref="B28:C28"/>
    <mergeCell ref="D28:F28"/>
    <mergeCell ref="B29:C29"/>
    <mergeCell ref="D29:F29"/>
  </mergeCells>
  <pageMargins left="0.75" right="0.75" top="1" bottom="1"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zoomScaleNormal="100" workbookViewId="0">
      <selection activeCell="E7" sqref="E7"/>
    </sheetView>
  </sheetViews>
  <sheetFormatPr defaultColWidth="8.7109375" defaultRowHeight="15" x14ac:dyDescent="0.25"/>
  <cols>
    <col min="1" max="1" width="3" style="1" customWidth="1"/>
    <col min="2" max="2" width="16" style="1" customWidth="1"/>
    <col min="3" max="3" width="155.140625" style="1" customWidth="1"/>
    <col min="4" max="4" width="4" style="1" customWidth="1"/>
  </cols>
  <sheetData>
    <row r="1" spans="2:3" ht="15" customHeight="1" x14ac:dyDescent="0.25">
      <c r="B1" s="99" t="s">
        <v>281</v>
      </c>
      <c r="C1" s="100"/>
    </row>
    <row r="2" spans="2:3" ht="15" customHeight="1" x14ac:dyDescent="0.25">
      <c r="B2" s="100"/>
      <c r="C2" s="100"/>
    </row>
    <row r="3" spans="2:3" ht="21.75" customHeight="1" x14ac:dyDescent="0.25">
      <c r="B3" s="85"/>
      <c r="C3" s="85"/>
    </row>
    <row r="5" spans="2:3" ht="90" customHeight="1" x14ac:dyDescent="0.25">
      <c r="B5" s="56" t="s">
        <v>228</v>
      </c>
      <c r="C5" s="77" t="s">
        <v>229</v>
      </c>
    </row>
    <row r="6" spans="2:3" ht="6" customHeight="1" x14ac:dyDescent="0.25"/>
    <row r="7" spans="2:3" ht="90" customHeight="1" x14ac:dyDescent="0.25">
      <c r="B7" s="57" t="s">
        <v>230</v>
      </c>
      <c r="C7" s="58" t="s">
        <v>231</v>
      </c>
    </row>
    <row r="8" spans="2:3" ht="6" customHeight="1" x14ac:dyDescent="0.25"/>
    <row r="9" spans="2:3" ht="90" customHeight="1" x14ac:dyDescent="0.25">
      <c r="B9" s="57" t="s">
        <v>232</v>
      </c>
      <c r="C9" s="58" t="s">
        <v>233</v>
      </c>
    </row>
    <row r="10" spans="2:3" ht="6" customHeight="1" x14ac:dyDescent="0.25"/>
    <row r="11" spans="2:3" ht="90" customHeight="1" x14ac:dyDescent="0.25">
      <c r="B11" s="59" t="s">
        <v>234</v>
      </c>
      <c r="C11" s="60" t="s">
        <v>235</v>
      </c>
    </row>
    <row r="12" spans="2:3" ht="6" customHeight="1" x14ac:dyDescent="0.25"/>
    <row r="13" spans="2:3" ht="90" customHeight="1" x14ac:dyDescent="0.25">
      <c r="B13" s="61" t="s">
        <v>236</v>
      </c>
      <c r="C13" s="62" t="s">
        <v>237</v>
      </c>
    </row>
    <row r="14" spans="2:3" ht="6" customHeight="1" x14ac:dyDescent="0.25"/>
    <row r="15" spans="2:3" ht="90" customHeight="1" x14ac:dyDescent="0.25">
      <c r="B15" s="63" t="s">
        <v>238</v>
      </c>
      <c r="C15" s="64" t="s">
        <v>239</v>
      </c>
    </row>
    <row r="16" spans="2:3" ht="6" customHeight="1" x14ac:dyDescent="0.25"/>
    <row r="17" spans="1:9" ht="90" customHeight="1" x14ac:dyDescent="0.25">
      <c r="B17" s="61" t="s">
        <v>240</v>
      </c>
      <c r="C17" s="62" t="s">
        <v>241</v>
      </c>
    </row>
    <row r="18" spans="1:9" ht="6" customHeight="1" x14ac:dyDescent="0.25"/>
    <row r="19" spans="1:9" ht="90" customHeight="1" x14ac:dyDescent="0.25">
      <c r="B19" s="65" t="s">
        <v>242</v>
      </c>
      <c r="C19" s="66" t="s">
        <v>243</v>
      </c>
    </row>
    <row r="20" spans="1:9" ht="6" customHeight="1" x14ac:dyDescent="0.25"/>
    <row r="21" spans="1:9" ht="15" customHeight="1" x14ac:dyDescent="0.25">
      <c r="A21" s="103" t="s">
        <v>2</v>
      </c>
      <c r="B21" s="103"/>
      <c r="C21" s="103"/>
      <c r="D21" s="103"/>
      <c r="E21" s="103"/>
      <c r="F21" s="103"/>
      <c r="G21" s="103"/>
      <c r="H21" s="103"/>
      <c r="I21" s="103"/>
    </row>
  </sheetData>
  <mergeCells count="3">
    <mergeCell ref="B1:C2"/>
    <mergeCell ref="B3:C3"/>
    <mergeCell ref="A21:I21"/>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HOME</vt:lpstr>
      <vt:lpstr>Analysis</vt:lpstr>
      <vt:lpstr>Business Drivers</vt:lpstr>
      <vt:lpstr>Final Insights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AKM</cp:lastModifiedBy>
  <cp:revision>0</cp:revision>
  <dcterms:created xsi:type="dcterms:W3CDTF">2026-03-27T16:04:02Z</dcterms:created>
  <dcterms:modified xsi:type="dcterms:W3CDTF">2026-03-28T16:43:57Z</dcterms:modified>
  <dc:language>en-US</dc:language>
</cp:coreProperties>
</file>