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inanj\Downloads\"/>
    </mc:Choice>
  </mc:AlternateContent>
  <xr:revisionPtr revIDLastSave="0" documentId="13_ncr:1_{D0E738DF-1F9D-491C-A038-BAE9DB016E4F}" xr6:coauthVersionLast="47" xr6:coauthVersionMax="47" xr10:uidLastSave="{00000000-0000-0000-0000-000000000000}"/>
  <bookViews>
    <workbookView xWindow="-108" yWindow="-108" windowWidth="30936" windowHeight="18696" xr2:uid="{00000000-000D-0000-FFFF-FFFF00000000}"/>
  </bookViews>
  <sheets>
    <sheet name="Free Cash Flow" sheetId="2" r:id="rId1"/>
    <sheet name="Fixed Assets" sheetId="3" r:id="rId2"/>
    <sheet name="Net Working Capital" sheetId="4" r:id="rId3"/>
    <sheet name="DCF" sheetId="5" r:id="rId4"/>
    <sheet name="WACC" sheetId="6" r:id="rId5"/>
    <sheet name="Income Statement" sheetId="8" r:id="rId6"/>
    <sheet name="Balance Sheet" sheetId="9" r:id="rId7"/>
    <sheet name="Cash Flow Statement" sheetId="10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4" roundtripDataSignature="AMtx7mgO+XDV4Zo2EE1nvNhM8Bphb5J3BQ=="/>
    </ext>
  </extLst>
</workbook>
</file>

<file path=xl/calcChain.xml><?xml version="1.0" encoding="utf-8"?>
<calcChain xmlns="http://schemas.openxmlformats.org/spreadsheetml/2006/main">
  <c r="C13" i="6" l="1"/>
  <c r="C4" i="6"/>
  <c r="K19" i="4"/>
  <c r="J19" i="4"/>
  <c r="I19" i="4"/>
  <c r="H19" i="4"/>
  <c r="G19" i="4"/>
  <c r="E19" i="4"/>
  <c r="D19" i="4"/>
  <c r="K18" i="4"/>
  <c r="J18" i="4"/>
  <c r="I18" i="4"/>
  <c r="H18" i="4"/>
  <c r="G18" i="4"/>
  <c r="F18" i="4"/>
  <c r="F13" i="4"/>
  <c r="E13" i="4"/>
  <c r="D13" i="4"/>
  <c r="C13" i="4"/>
  <c r="F12" i="4"/>
  <c r="E12" i="4"/>
  <c r="D12" i="4"/>
  <c r="C12" i="4"/>
  <c r="F11" i="4"/>
  <c r="E11" i="4"/>
  <c r="D11" i="4"/>
  <c r="C11" i="4"/>
  <c r="F10" i="4"/>
  <c r="E10" i="4"/>
  <c r="D10" i="4"/>
  <c r="C10" i="4"/>
  <c r="F9" i="4"/>
  <c r="F14" i="4" s="1"/>
  <c r="E20" i="2" s="1"/>
  <c r="E9" i="4"/>
  <c r="E14" i="4" s="1"/>
  <c r="D20" i="2" s="1"/>
  <c r="D9" i="4"/>
  <c r="D14" i="4" s="1"/>
  <c r="C20" i="2" s="1"/>
  <c r="C9" i="4"/>
  <c r="C14" i="4" s="1"/>
  <c r="F7" i="4"/>
  <c r="E19" i="2" s="1"/>
  <c r="E7" i="4"/>
  <c r="D19" i="2" s="1"/>
  <c r="D7" i="4"/>
  <c r="C19" i="2" s="1"/>
  <c r="C18" i="2" s="1"/>
  <c r="C17" i="2" s="1"/>
  <c r="C7" i="4"/>
  <c r="F6" i="4"/>
  <c r="E6" i="4"/>
  <c r="D6" i="4"/>
  <c r="C6" i="4"/>
  <c r="F5" i="4"/>
  <c r="E5" i="4"/>
  <c r="D5" i="4"/>
  <c r="C5" i="4"/>
  <c r="F4" i="4"/>
  <c r="E4" i="4"/>
  <c r="D4" i="4"/>
  <c r="C4" i="4"/>
  <c r="H12" i="3"/>
  <c r="I12" i="3" s="1"/>
  <c r="J12" i="3" s="1"/>
  <c r="G12" i="3"/>
  <c r="E7" i="3"/>
  <c r="D7" i="3"/>
  <c r="D6" i="3" s="1"/>
  <c r="C7" i="3"/>
  <c r="C6" i="3" s="1"/>
  <c r="E4" i="3"/>
  <c r="D4" i="3"/>
  <c r="C4" i="3"/>
  <c r="F27" i="2"/>
  <c r="G27" i="2" s="1"/>
  <c r="H27" i="2" s="1"/>
  <c r="I27" i="2" s="1"/>
  <c r="J27" i="2" s="1"/>
  <c r="E27" i="2"/>
  <c r="D27" i="2"/>
  <c r="C27" i="2"/>
  <c r="E25" i="2"/>
  <c r="D25" i="2"/>
  <c r="J24" i="2"/>
  <c r="I24" i="2"/>
  <c r="H24" i="2"/>
  <c r="G24" i="2"/>
  <c r="F24" i="2"/>
  <c r="E24" i="2"/>
  <c r="D24" i="2"/>
  <c r="C24" i="2"/>
  <c r="B24" i="2"/>
  <c r="E15" i="2"/>
  <c r="D15" i="2"/>
  <c r="C15" i="2"/>
  <c r="E13" i="2"/>
  <c r="E29" i="2" s="1"/>
  <c r="D13" i="2"/>
  <c r="D29" i="2" s="1"/>
  <c r="C13" i="2"/>
  <c r="C29" i="2" s="1"/>
  <c r="E11" i="2"/>
  <c r="E5" i="3" s="1"/>
  <c r="D11" i="2"/>
  <c r="D5" i="3" s="1"/>
  <c r="D11" i="3" s="1"/>
  <c r="C11" i="2"/>
  <c r="C5" i="3" s="1"/>
  <c r="C11" i="3" s="1"/>
  <c r="E8" i="2"/>
  <c r="E9" i="2" s="1"/>
  <c r="D8" i="2"/>
  <c r="D9" i="2" s="1"/>
  <c r="C8" i="2"/>
  <c r="C9" i="2" s="1"/>
  <c r="E6" i="2"/>
  <c r="E10" i="2" s="1"/>
  <c r="E12" i="2" s="1"/>
  <c r="E14" i="2" s="1"/>
  <c r="E5" i="2"/>
  <c r="F19" i="4" s="1"/>
  <c r="D5" i="2"/>
  <c r="C5" i="2"/>
  <c r="E4" i="2"/>
  <c r="D4" i="2"/>
  <c r="D6" i="2" s="1"/>
  <c r="D10" i="2" s="1"/>
  <c r="D12" i="2" s="1"/>
  <c r="D14" i="2" s="1"/>
  <c r="C4" i="2"/>
  <c r="C6" i="2" s="1"/>
  <c r="C10" i="2" s="1"/>
  <c r="C12" i="2" s="1"/>
  <c r="C14" i="2" s="1"/>
  <c r="C21" i="2" l="1"/>
  <c r="D21" i="2"/>
  <c r="C12" i="3"/>
  <c r="C16" i="2"/>
  <c r="D18" i="2"/>
  <c r="D17" i="2" s="1"/>
  <c r="E11" i="3"/>
  <c r="F11" i="3" s="1"/>
  <c r="G11" i="3" s="1"/>
  <c r="H11" i="3" s="1"/>
  <c r="I11" i="3" s="1"/>
  <c r="J11" i="3" s="1"/>
  <c r="E6" i="3"/>
  <c r="D12" i="3"/>
  <c r="D16" i="2"/>
  <c r="E18" i="2"/>
  <c r="E17" i="2" s="1"/>
  <c r="D18" i="4"/>
  <c r="E18" i="4"/>
  <c r="C28" i="2"/>
  <c r="D28" i="2"/>
  <c r="E28" i="2"/>
  <c r="F28" i="2" l="1"/>
  <c r="G28" i="2" s="1"/>
  <c r="H28" i="2" s="1"/>
  <c r="I28" i="2" s="1"/>
  <c r="J28" i="2" s="1"/>
  <c r="E12" i="3"/>
  <c r="E16" i="2"/>
  <c r="E21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11" authorId="0" shapeId="0" xr:uid="{00000000-0006-0000-0400-000002000000}">
      <text>
        <r>
          <rPr>
            <sz val="11"/>
            <color theme="1"/>
            <rFont val="Calibri"/>
            <scheme val="minor"/>
          </rPr>
          <t>======
ID#AAAAccCPVgc
kenji    (2022-07-02 07:51:37)
Industry Growth Rate</t>
        </r>
      </text>
    </comment>
    <comment ref="C20" authorId="0" shapeId="0" xr:uid="{00000000-0006-0000-0400-000001000000}">
      <text>
        <r>
          <rPr>
            <sz val="11"/>
            <color theme="1"/>
            <rFont val="Calibri"/>
            <scheme val="minor"/>
          </rPr>
          <t>======
ID#AAAAccCPVgg
kenji    (2022-07-02 07:51:37)
Source: Company 10k filing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gLLZJ0isP2on7YGGbghdkv2AKwlA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3" authorId="0" shapeId="0" xr:uid="{00000000-0006-0000-0500-000004000000}">
      <text>
        <r>
          <rPr>
            <sz val="11"/>
            <color theme="1"/>
            <rFont val="Calibri"/>
            <scheme val="minor"/>
          </rPr>
          <t>======
ID#AAAAccCPVgU
kenji    (2022-07-02 07:51:37)
Source: Bloomberg</t>
        </r>
      </text>
    </comment>
    <comment ref="C7" authorId="0" shapeId="0" xr:uid="{00000000-0006-0000-0500-000003000000}">
      <text>
        <r>
          <rPr>
            <sz val="11"/>
            <color theme="1"/>
            <rFont val="Calibri"/>
            <scheme val="minor"/>
          </rPr>
          <t>======
ID#AAAAccCPVgk
kenji    (2022-07-02 07:51:37)
US Corporate Tax Rate</t>
        </r>
      </text>
    </comment>
    <comment ref="C11" authorId="0" shapeId="0" xr:uid="{00000000-0006-0000-0500-000001000000}">
      <text>
        <r>
          <rPr>
            <sz val="11"/>
            <color theme="1"/>
            <rFont val="Calibri"/>
            <scheme val="minor"/>
          </rPr>
          <t>======
ID#AAAAccCPVgs
kenji    (2022-07-02 07:51:37)
Source: Bloomberg</t>
        </r>
      </text>
    </comment>
    <comment ref="C12" authorId="0" shapeId="0" xr:uid="{00000000-0006-0000-0500-000002000000}">
      <text>
        <r>
          <rPr>
            <sz val="11"/>
            <color theme="1"/>
            <rFont val="Calibri"/>
            <scheme val="minor"/>
          </rPr>
          <t>======
ID#AAAAccCPVgo
kenji    (2022-07-02 07:51:37)
Source: Bloomberg</t>
        </r>
      </text>
    </comment>
    <comment ref="C14" authorId="0" shapeId="0" xr:uid="{00000000-0006-0000-0500-000005000000}">
      <text>
        <r>
          <rPr>
            <sz val="11"/>
            <color theme="1"/>
            <rFont val="Calibri"/>
            <scheme val="minor"/>
          </rPr>
          <t>======
ID#AAAAccCPVgY
kenji    (2022-07-02 07:51:37)
Source: Bloomberg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in+NGYzTHC6dOFxnHnU1G7rGzs/A=="/>
    </ext>
  </extLst>
</comments>
</file>

<file path=xl/sharedStrings.xml><?xml version="1.0" encoding="utf-8"?>
<sst xmlns="http://schemas.openxmlformats.org/spreadsheetml/2006/main" count="198" uniqueCount="174">
  <si>
    <t>Unlevered Free Cash Flow (mm)</t>
  </si>
  <si>
    <t>Fiscal Year</t>
  </si>
  <si>
    <t>Revenue</t>
  </si>
  <si>
    <t>COGS</t>
  </si>
  <si>
    <t>Gross Profit</t>
  </si>
  <si>
    <t>Operating Expenses</t>
  </si>
  <si>
    <t>Selling, General, Administrative</t>
  </si>
  <si>
    <t>Total Operating Expenses</t>
  </si>
  <si>
    <t>EBITDA</t>
  </si>
  <si>
    <t>Depreciation &amp; Amortization</t>
  </si>
  <si>
    <t>Operating Profit (EBIT)</t>
  </si>
  <si>
    <t>Operating Taxes</t>
  </si>
  <si>
    <t>NOPAT (Net Operating Profit After Taxes)</t>
  </si>
  <si>
    <t>(+) Depreciation &amp; Amortization</t>
  </si>
  <si>
    <t>(-) Capital Expenditures</t>
  </si>
  <si>
    <t>(-) Change in NWC</t>
  </si>
  <si>
    <t>NWC</t>
  </si>
  <si>
    <t>Current Assets</t>
  </si>
  <si>
    <t>Current Liabilitites</t>
  </si>
  <si>
    <t>Unlevered Free Cash Flow</t>
  </si>
  <si>
    <t>Assumptions</t>
  </si>
  <si>
    <t>Revenue Growth</t>
  </si>
  <si>
    <t>COGS % of Revenue</t>
  </si>
  <si>
    <t>SG&amp;A % of Revenue</t>
  </si>
  <si>
    <t>Tax % of EBIT</t>
  </si>
  <si>
    <t>Fixed Assets Schedule</t>
  </si>
  <si>
    <t>Beginning PP&amp;E</t>
  </si>
  <si>
    <t>D&amp;A</t>
  </si>
  <si>
    <t>CapEx</t>
  </si>
  <si>
    <t>Ending PP&amp;E</t>
  </si>
  <si>
    <t>D&amp;A as a % of Beginning PP&amp;E</t>
  </si>
  <si>
    <t>CapEx as a % of Beginning PP&amp;E</t>
  </si>
  <si>
    <t>Net Working Capital</t>
  </si>
  <si>
    <t>Accounts Receivables</t>
  </si>
  <si>
    <t>Merchandise Inventory</t>
  </si>
  <si>
    <t>Other Current Assets</t>
  </si>
  <si>
    <t>Accounts Payable</t>
  </si>
  <si>
    <t>Accrued Salaries and Benefits</t>
  </si>
  <si>
    <t>Accrued Member Rewards</t>
  </si>
  <si>
    <t>Deferred Membership Fees</t>
  </si>
  <si>
    <t>Other Current Liabilities</t>
  </si>
  <si>
    <t>Current Liabilities</t>
  </si>
  <si>
    <t>Days Sales Outstanding (DSO)</t>
  </si>
  <si>
    <t>Days Inventory Outstanding (DIO)</t>
  </si>
  <si>
    <t>Days Payable Outstanding (DPO)</t>
  </si>
  <si>
    <t>Other Current Assets as a % of Revenue</t>
  </si>
  <si>
    <t>Accrued Salaries as a % of Revenue</t>
  </si>
  <si>
    <t>Accrued Member Rewards as a % of Revenue</t>
  </si>
  <si>
    <t>Deferred Membership Fees as a % of Revenue</t>
  </si>
  <si>
    <t>Other Current Liabilities as a % of Revenue</t>
  </si>
  <si>
    <t>Projection Year</t>
  </si>
  <si>
    <t>Present Value of Free Cash Flow</t>
  </si>
  <si>
    <t>Implied Share Price Calculation</t>
  </si>
  <si>
    <t>Sensitivity Table</t>
  </si>
  <si>
    <t>Sum of PV of FCF</t>
  </si>
  <si>
    <t>Growth Rate</t>
  </si>
  <si>
    <t>WACC</t>
  </si>
  <si>
    <t>Terminal Value</t>
  </si>
  <si>
    <t>PV of Terminal Value</t>
  </si>
  <si>
    <t>Enterprise Value</t>
  </si>
  <si>
    <t>(+) Cash</t>
  </si>
  <si>
    <t>(-) Debt</t>
  </si>
  <si>
    <t>(-) Minority Interest</t>
  </si>
  <si>
    <t>Equity Value</t>
  </si>
  <si>
    <t>Diluted Shares Outstanding (mm)</t>
  </si>
  <si>
    <t>Implied Share Price</t>
  </si>
  <si>
    <t>Weighted Average Cost of Capital (WACC)</t>
  </si>
  <si>
    <t>Equity (mm)</t>
  </si>
  <si>
    <t>Debt (mm)</t>
  </si>
  <si>
    <t>Cost of Debt</t>
  </si>
  <si>
    <t>Tax Rate</t>
  </si>
  <si>
    <t>D/(D+E)</t>
  </si>
  <si>
    <t>After Tax Cost of Debt</t>
  </si>
  <si>
    <t>Risk Free Rate (10-Yr Treasury Yield)</t>
  </si>
  <si>
    <t>Expected Market Return</t>
  </si>
  <si>
    <t>Market Risk Premium</t>
  </si>
  <si>
    <t>Levered Beta</t>
  </si>
  <si>
    <t>E/(D+E)</t>
  </si>
  <si>
    <t>Cost of Equity</t>
  </si>
  <si>
    <t>Consolidated Statements Of Income - USD ($) shares in Thousands, $ in Millions</t>
  </si>
  <si>
    <t>Sep. 01, 2019</t>
  </si>
  <si>
    <t>Aug. 30, 2020</t>
  </si>
  <si>
    <t>Aug. 29, 2021</t>
  </si>
  <si>
    <t>REVENUE</t>
  </si>
  <si>
    <t>Total revenue</t>
  </si>
  <si>
    <t>OPERATING EXPENSES</t>
  </si>
  <si>
    <t>Merchandise costs</t>
  </si>
  <si>
    <t>Selling, general and administrative</t>
  </si>
  <si>
    <t>Preopening expenses</t>
  </si>
  <si>
    <t>Operating Income</t>
  </si>
  <si>
    <t>OTHER INCOME (EXPENSE)</t>
  </si>
  <si>
    <t>Interest expense</t>
  </si>
  <si>
    <t>Interest income and other, net</t>
  </si>
  <si>
    <t>INCOME BEFORE INCOME TAXES</t>
  </si>
  <si>
    <t>Income Tax Expense (Benefit)</t>
  </si>
  <si>
    <t>Net Income</t>
  </si>
  <si>
    <t>Diluted (shares)</t>
  </si>
  <si>
    <t>Merchandise Sales Revenue</t>
  </si>
  <si>
    <t>Membership Fee Revenue</t>
  </si>
  <si>
    <t>Consolidated Balance Sheets - USD ($) $ in Millions</t>
  </si>
  <si>
    <t>Sep. 02, 2018</t>
  </si>
  <si>
    <t>CURRENT ASSETS</t>
  </si>
  <si>
    <t>Cash and cash equivalents</t>
  </si>
  <si>
    <t>Short-term investments</t>
  </si>
  <si>
    <t>Receivables, net</t>
  </si>
  <si>
    <t>Merchandise inventories</t>
  </si>
  <si>
    <t>Other current assets</t>
  </si>
  <si>
    <t>Total current assets</t>
  </si>
  <si>
    <t>OTHER ASSETS</t>
  </si>
  <si>
    <t>Property and Equipment, net</t>
  </si>
  <si>
    <t>Operating lease right-of-use assets</t>
  </si>
  <si>
    <t>Other long-term assets</t>
  </si>
  <si>
    <t>TOTAL ASSETS</t>
  </si>
  <si>
    <t>CURRENT LIABILITIES</t>
  </si>
  <si>
    <t>Accounts payable</t>
  </si>
  <si>
    <t>Accrued salaries and benefits</t>
  </si>
  <si>
    <t>Accrued member rewards</t>
  </si>
  <si>
    <t>Deferred membership fees</t>
  </si>
  <si>
    <t>Current portion of long-term debt</t>
  </si>
  <si>
    <t>Other current liabilities</t>
  </si>
  <si>
    <t>Total current liabilities</t>
  </si>
  <si>
    <t>OTHER LIABILITIES</t>
  </si>
  <si>
    <t>Long-term debt, excluding current portion</t>
  </si>
  <si>
    <t>Long-term operating lease liabilities</t>
  </si>
  <si>
    <t>Other long-term liabilities</t>
  </si>
  <si>
    <t>Total liabilities</t>
  </si>
  <si>
    <t>EQUITY</t>
  </si>
  <si>
    <t>Preferred stock $.01 par value; 100,000,000 shares authorized; no shares issued and outstanding</t>
  </si>
  <si>
    <t>Common Stock $.01 par value; 100,000,000 shares authorized; 441,825,000 and 441,255,000 shares issued and outstanding</t>
  </si>
  <si>
    <t>Additional paid-in capital</t>
  </si>
  <si>
    <t>Accumulated other comprehensive loss</t>
  </si>
  <si>
    <t>Retained earnings</t>
  </si>
  <si>
    <t>Total Costco stockholders' equity</t>
  </si>
  <si>
    <t>Noncontrolling interests</t>
  </si>
  <si>
    <t>Total equity</t>
  </si>
  <si>
    <t>TOTAL LIABILITIES AND EQUITY</t>
  </si>
  <si>
    <t>Consolidated Statements Of Cash Flows - USD ($) $ in Millions</t>
  </si>
  <si>
    <t>CASH FLOWS FROM OPERATING ACTIVITIES</t>
  </si>
  <si>
    <t>Net income including noncontrolling interests</t>
  </si>
  <si>
    <t>Adjustments to reconcile net income including noncontrolling interests to net cash provided by operating activities:</t>
  </si>
  <si>
    <t>Depreciation and amortization</t>
  </si>
  <si>
    <t>Non-cash lease expense</t>
  </si>
  <si>
    <t>Stock-based compensation</t>
  </si>
  <si>
    <t>Other non-cash operating activities, net</t>
  </si>
  <si>
    <t>Deferred income taxes</t>
  </si>
  <si>
    <t>Changes in operating assets and liabilities:</t>
  </si>
  <si>
    <t>Other operating assets and liabilities, net</t>
  </si>
  <si>
    <t>Net Cash Provided by (Used in) Operating Activities</t>
  </si>
  <si>
    <t>CASH FLOWS FROM INVESTING ACTIVITIES</t>
  </si>
  <si>
    <t>Purchases of short-term investments</t>
  </si>
  <si>
    <t>Maturities and sales of short-term investments</t>
  </si>
  <si>
    <t>Additions to property and equipment</t>
  </si>
  <si>
    <t>Acquisitions</t>
  </si>
  <si>
    <t>Other investing activities, net</t>
  </si>
  <si>
    <t>Net Cash Provided by (Used in) Investing Activities</t>
  </si>
  <si>
    <t>CASH FLOWS FROM FINANCING ACTIVITIES</t>
  </si>
  <si>
    <t>Change in bank payments outstanding</t>
  </si>
  <si>
    <t>Proceeds from short-term borrowings</t>
  </si>
  <si>
    <t>Proceeds from issuance of long-term debt</t>
  </si>
  <si>
    <t>Repayments of long-term debt</t>
  </si>
  <si>
    <t>Tax withholdings on stock-based awards</t>
  </si>
  <si>
    <t>Repurchases of common stock</t>
  </si>
  <si>
    <t>Cash dividend payments</t>
  </si>
  <si>
    <t>Other financing activities, net</t>
  </si>
  <si>
    <t>Net Cash Provided by (Used in) Financing Activities</t>
  </si>
  <si>
    <t>EFFECT OF EXCHANGE RATE CHANGES ON CASH AND CASH EQUIVALENTS</t>
  </si>
  <si>
    <t>Net change in cash and cash equivalents</t>
  </si>
  <si>
    <t>CASH AND CASH EQUIVALENTS BEGINNING OF YEAR</t>
  </si>
  <si>
    <t>CASH AND CASH EQUIVALENTS END OF YEAR</t>
  </si>
  <si>
    <t>SUPPLEMENTAL DISCLOSURE OF CASH FLOW INFORMATION:</t>
  </si>
  <si>
    <t>Interest paid</t>
  </si>
  <si>
    <t>Income taxes paid, net</t>
  </si>
  <si>
    <t>SUPPLEMENTAL DISCLOSURE OF NON-CASH INVESTING AND FINANCING ACTIVITIES:</t>
  </si>
  <si>
    <t>Cash dividend declared, but not yet 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</si>
</sst>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yyyy\A"/>
    <numFmt numFmtId="165" formatCode="yyyy\E"/>
    <numFmt numFmtId="166" formatCode="#,##0_);\(#,##0\);\-\-_)"/>
    <numFmt numFmtId="167" formatCode="0.0%"/>
    <numFmt numFmtId="168" formatCode="0.0"/>
    <numFmt numFmtId="169" formatCode="&quot;$&quot;#,##0"/>
  </numFmts>
  <fonts count="7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Calibri"/>
    </font>
    <font>
      <sz val="11"/>
      <color theme="0"/>
      <name val="Calibri"/>
    </font>
    <font>
      <sz val="11"/>
      <color theme="1"/>
      <name val="Calibri"/>
      <scheme val="minor"/>
    </font>
    <font>
      <sz val="11"/>
      <name val="Calibri"/>
    </font>
    <font>
      <sz val="11"/>
      <color rgb="FF0000FF"/>
      <name val="Calibri"/>
    </font>
  </fonts>
  <fills count="6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rgb="FF2A3E68"/>
        <bgColor rgb="FF2A3E68"/>
      </patternFill>
    </fill>
    <fill>
      <patternFill patternType="solid">
        <fgColor rgb="FFFFFF99"/>
        <bgColor rgb="FFFFFF99"/>
      </patternFill>
    </fill>
    <fill>
      <patternFill patternType="solid">
        <fgColor rgb="FFE7E6E6"/>
        <bgColor rgb="FFE7E6E6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3" fillId="3" borderId="1" xfId="0" applyFont="1" applyFill="1" applyBorder="1"/>
    <xf numFmtId="0" fontId="1" fillId="2" borderId="2" xfId="0" applyFont="1" applyFill="1" applyBorder="1"/>
    <xf numFmtId="164" fontId="1" fillId="2" borderId="2" xfId="0" applyNumberFormat="1" applyFont="1" applyFill="1" applyBorder="1"/>
    <xf numFmtId="165" fontId="1" fillId="2" borderId="2" xfId="0" applyNumberFormat="1" applyFont="1" applyFill="1" applyBorder="1"/>
    <xf numFmtId="0" fontId="4" fillId="0" borderId="0" xfId="0" applyFont="1"/>
    <xf numFmtId="166" fontId="1" fillId="0" borderId="0" xfId="0" applyNumberFormat="1" applyFont="1"/>
    <xf numFmtId="0" fontId="1" fillId="0" borderId="3" xfId="0" applyFont="1" applyBorder="1"/>
    <xf numFmtId="166" fontId="1" fillId="0" borderId="3" xfId="0" applyNumberFormat="1" applyFont="1" applyBorder="1"/>
    <xf numFmtId="0" fontId="2" fillId="0" borderId="0" xfId="0" applyFont="1"/>
    <xf numFmtId="166" fontId="2" fillId="0" borderId="0" xfId="0" applyNumberFormat="1" applyFont="1"/>
    <xf numFmtId="0" fontId="1" fillId="0" borderId="0" xfId="0" applyFont="1" applyAlignment="1">
      <alignment horizontal="left"/>
    </xf>
    <xf numFmtId="0" fontId="2" fillId="4" borderId="4" xfId="0" applyFont="1" applyFill="1" applyBorder="1"/>
    <xf numFmtId="166" fontId="2" fillId="4" borderId="4" xfId="0" applyNumberFormat="1" applyFont="1" applyFill="1" applyBorder="1"/>
    <xf numFmtId="0" fontId="1" fillId="5" borderId="1" xfId="0" applyFont="1" applyFill="1" applyBorder="1"/>
    <xf numFmtId="167" fontId="1" fillId="5" borderId="1" xfId="0" applyNumberFormat="1" applyFont="1" applyFill="1" applyBorder="1"/>
    <xf numFmtId="3" fontId="1" fillId="0" borderId="0" xfId="0" applyNumberFormat="1" applyFont="1"/>
    <xf numFmtId="0" fontId="2" fillId="0" borderId="5" xfId="0" applyFont="1" applyBorder="1"/>
    <xf numFmtId="3" fontId="2" fillId="0" borderId="5" xfId="0" applyNumberFormat="1" applyFont="1" applyBorder="1"/>
    <xf numFmtId="167" fontId="1" fillId="0" borderId="0" xfId="0" applyNumberFormat="1" applyFont="1"/>
    <xf numFmtId="3" fontId="1" fillId="5" borderId="1" xfId="0" applyNumberFormat="1" applyFont="1" applyFill="1" applyBorder="1"/>
    <xf numFmtId="168" fontId="1" fillId="5" borderId="1" xfId="0" applyNumberFormat="1" applyFont="1" applyFill="1" applyBorder="1"/>
    <xf numFmtId="9" fontId="6" fillId="0" borderId="0" xfId="0" applyNumberFormat="1" applyFont="1"/>
    <xf numFmtId="4" fontId="1" fillId="0" borderId="0" xfId="0" applyNumberFormat="1" applyFont="1"/>
    <xf numFmtId="10" fontId="1" fillId="2" borderId="1" xfId="0" applyNumberFormat="1" applyFont="1" applyFill="1" applyBorder="1"/>
    <xf numFmtId="4" fontId="1" fillId="2" borderId="1" xfId="0" applyNumberFormat="1" applyFont="1" applyFill="1" applyBorder="1"/>
    <xf numFmtId="4" fontId="3" fillId="3" borderId="1" xfId="0" applyNumberFormat="1" applyFont="1" applyFill="1" applyBorder="1"/>
    <xf numFmtId="0" fontId="1" fillId="0" borderId="5" xfId="0" applyFont="1" applyBorder="1"/>
    <xf numFmtId="3" fontId="1" fillId="0" borderId="5" xfId="0" applyNumberFormat="1" applyFont="1" applyBorder="1"/>
    <xf numFmtId="2" fontId="6" fillId="0" borderId="0" xfId="0" applyNumberFormat="1" applyFont="1"/>
    <xf numFmtId="4" fontId="2" fillId="4" borderId="4" xfId="0" applyNumberFormat="1" applyFont="1" applyFill="1" applyBorder="1"/>
    <xf numFmtId="3" fontId="6" fillId="0" borderId="0" xfId="0" applyNumberFormat="1" applyFont="1"/>
    <xf numFmtId="167" fontId="6" fillId="0" borderId="0" xfId="0" applyNumberFormat="1" applyFont="1"/>
    <xf numFmtId="167" fontId="2" fillId="0" borderId="5" xfId="0" applyNumberFormat="1" applyFont="1" applyBorder="1"/>
    <xf numFmtId="167" fontId="2" fillId="0" borderId="0" xfId="0" applyNumberFormat="1" applyFont="1"/>
    <xf numFmtId="0" fontId="6" fillId="0" borderId="0" xfId="0" applyFont="1"/>
    <xf numFmtId="167" fontId="2" fillId="4" borderId="4" xfId="0" applyNumberFormat="1" applyFont="1" applyFill="1" applyBorder="1"/>
    <xf numFmtId="0" fontId="1" fillId="0" borderId="0" xfId="0" applyFont="1" applyAlignment="1">
      <alignment horizontal="center"/>
    </xf>
    <xf numFmtId="169" fontId="1" fillId="0" borderId="0" xfId="0" applyNumberFormat="1" applyFont="1"/>
    <xf numFmtId="0" fontId="3" fillId="3" borderId="6" xfId="0" applyFont="1" applyFill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0" fontId="3" fillId="3" borderId="9" xfId="0" applyFont="1" applyFill="1" applyBorder="1" applyAlignment="1">
      <alignment horizontal="center" vertical="center" textRotation="90"/>
    </xf>
    <xf numFmtId="0" fontId="5" fillId="0" borderId="10" xfId="0" applyFont="1" applyBorder="1"/>
    <xf numFmtId="0" fontId="5" fillId="0" borderId="1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4" Type="http://schemas.openxmlformats.org/officeDocument/2006/relationships/worksheet" Target="worksheets/sheet4.xml"/><Relationship Id="rId14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1000"/>
  <sheetViews>
    <sheetView showGridLines="0" tabSelected="1" workbookViewId="0">
      <selection activeCell="B23" sqref="B23"/>
    </sheetView>
  </sheetViews>
  <sheetFormatPr defaultColWidth="14.44140625" defaultRowHeight="15" customHeight="1" x14ac:dyDescent="0.3"/>
  <cols>
    <col min="1" max="1" width="8.88671875" customWidth="1"/>
    <col min="2" max="2" width="45.44140625" customWidth="1"/>
    <col min="3" max="10" width="10.44140625" customWidth="1"/>
    <col min="11" max="26" width="8.88671875" customWidth="1"/>
  </cols>
  <sheetData>
    <row r="1" spans="2:10" ht="14.25" customHeight="1" x14ac:dyDescent="0.3"/>
    <row r="2" spans="2:10" ht="14.25" customHeight="1" x14ac:dyDescent="0.3">
      <c r="B2" s="2" t="s">
        <v>0</v>
      </c>
      <c r="C2" s="2"/>
      <c r="D2" s="2"/>
      <c r="E2" s="2"/>
      <c r="F2" s="2"/>
      <c r="G2" s="2"/>
      <c r="H2" s="2"/>
      <c r="I2" s="2"/>
      <c r="J2" s="2"/>
    </row>
    <row r="3" spans="2:10" ht="14.25" customHeight="1" x14ac:dyDescent="0.3">
      <c r="B3" s="3" t="s">
        <v>1</v>
      </c>
      <c r="C3" s="4">
        <v>43830</v>
      </c>
      <c r="D3" s="4">
        <v>44196</v>
      </c>
      <c r="E3" s="4">
        <v>44561</v>
      </c>
      <c r="F3" s="5">
        <v>44926</v>
      </c>
      <c r="G3" s="5">
        <v>45291</v>
      </c>
      <c r="H3" s="5">
        <v>45657</v>
      </c>
      <c r="I3" s="5">
        <v>46022</v>
      </c>
      <c r="J3" s="5">
        <v>46387</v>
      </c>
    </row>
    <row r="4" spans="2:10" ht="14.25" customHeight="1" x14ac:dyDescent="0.3">
      <c r="B4" s="6" t="s">
        <v>2</v>
      </c>
      <c r="C4" s="7">
        <f>'Income Statement'!C5</f>
        <v>152703</v>
      </c>
      <c r="D4" s="7">
        <f>'Income Statement'!D5</f>
        <v>166761</v>
      </c>
      <c r="E4" s="7">
        <f>'Income Statement'!E5</f>
        <v>195929</v>
      </c>
      <c r="F4" s="7"/>
      <c r="G4" s="7"/>
      <c r="H4" s="7"/>
      <c r="I4" s="7"/>
      <c r="J4" s="7"/>
    </row>
    <row r="5" spans="2:10" ht="14.25" customHeight="1" x14ac:dyDescent="0.3">
      <c r="B5" s="8" t="s">
        <v>3</v>
      </c>
      <c r="C5" s="9">
        <f>'Income Statement'!C7</f>
        <v>132886</v>
      </c>
      <c r="D5" s="9">
        <f>'Income Statement'!D7</f>
        <v>144939</v>
      </c>
      <c r="E5" s="9">
        <f>'Income Statement'!E7</f>
        <v>170684</v>
      </c>
      <c r="F5" s="9"/>
      <c r="G5" s="9"/>
      <c r="H5" s="9"/>
      <c r="I5" s="9"/>
      <c r="J5" s="9"/>
    </row>
    <row r="6" spans="2:10" ht="14.25" customHeight="1" x14ac:dyDescent="0.3">
      <c r="B6" s="10" t="s">
        <v>4</v>
      </c>
      <c r="C6" s="11">
        <f t="shared" ref="C6:E6" si="0">C4-C5</f>
        <v>19817</v>
      </c>
      <c r="D6" s="11">
        <f t="shared" si="0"/>
        <v>21822</v>
      </c>
      <c r="E6" s="11">
        <f t="shared" si="0"/>
        <v>25245</v>
      </c>
      <c r="F6" s="11"/>
      <c r="G6" s="11"/>
      <c r="H6" s="11"/>
      <c r="I6" s="11"/>
      <c r="J6" s="11"/>
    </row>
    <row r="7" spans="2:10" ht="14.25" customHeight="1" x14ac:dyDescent="0.3">
      <c r="B7" s="6" t="s">
        <v>5</v>
      </c>
      <c r="C7" s="7"/>
      <c r="D7" s="7"/>
      <c r="E7" s="7"/>
      <c r="F7" s="7"/>
      <c r="G7" s="7"/>
      <c r="H7" s="7"/>
      <c r="I7" s="7"/>
      <c r="J7" s="7"/>
    </row>
    <row r="8" spans="2:10" ht="14.25" customHeight="1" x14ac:dyDescent="0.3">
      <c r="B8" s="6" t="s">
        <v>6</v>
      </c>
      <c r="C8" s="7">
        <f>SUM('Income Statement'!C8,'Income Statement'!C10)</f>
        <v>13588</v>
      </c>
      <c r="D8" s="7">
        <f>SUM('Income Statement'!D8,'Income Statement'!D10)</f>
        <v>14742</v>
      </c>
      <c r="E8" s="7">
        <f>SUM('Income Statement'!E8,'Income Statement'!E10)</f>
        <v>16756</v>
      </c>
      <c r="F8" s="7"/>
      <c r="G8" s="7"/>
      <c r="H8" s="7"/>
      <c r="I8" s="7"/>
      <c r="J8" s="7"/>
    </row>
    <row r="9" spans="2:10" ht="14.25" customHeight="1" x14ac:dyDescent="0.3">
      <c r="B9" s="8" t="s">
        <v>7</v>
      </c>
      <c r="C9" s="9">
        <f t="shared" ref="C9:E9" si="1">SUM(C8)</f>
        <v>13588</v>
      </c>
      <c r="D9" s="9">
        <f t="shared" si="1"/>
        <v>14742</v>
      </c>
      <c r="E9" s="9">
        <f t="shared" si="1"/>
        <v>16756</v>
      </c>
      <c r="F9" s="9"/>
      <c r="G9" s="9"/>
      <c r="H9" s="9"/>
      <c r="I9" s="9"/>
      <c r="J9" s="9"/>
    </row>
    <row r="10" spans="2:10" ht="14.25" customHeight="1" x14ac:dyDescent="0.3">
      <c r="B10" s="10" t="s">
        <v>8</v>
      </c>
      <c r="C10" s="11">
        <f t="shared" ref="C10:E10" si="2">C6-C9</f>
        <v>6229</v>
      </c>
      <c r="D10" s="11">
        <f t="shared" si="2"/>
        <v>7080</v>
      </c>
      <c r="E10" s="11">
        <f t="shared" si="2"/>
        <v>8489</v>
      </c>
      <c r="F10" s="11"/>
      <c r="G10" s="11"/>
      <c r="H10" s="11"/>
      <c r="I10" s="11"/>
      <c r="J10" s="11"/>
    </row>
    <row r="11" spans="2:10" ht="14.25" customHeight="1" x14ac:dyDescent="0.3">
      <c r="B11" s="8" t="s">
        <v>9</v>
      </c>
      <c r="C11" s="9">
        <f>'Income Statement'!C9</f>
        <v>1492</v>
      </c>
      <c r="D11" s="9">
        <f>'Income Statement'!D9</f>
        <v>1645</v>
      </c>
      <c r="E11" s="9">
        <f>'Income Statement'!E9</f>
        <v>1781</v>
      </c>
      <c r="F11" s="9"/>
      <c r="G11" s="9"/>
      <c r="H11" s="9"/>
      <c r="I11" s="9"/>
      <c r="J11" s="9"/>
    </row>
    <row r="12" spans="2:10" ht="14.25" customHeight="1" x14ac:dyDescent="0.3">
      <c r="B12" s="10" t="s">
        <v>10</v>
      </c>
      <c r="C12" s="11">
        <f t="shared" ref="C12:E12" si="3">C10-C11</f>
        <v>4737</v>
      </c>
      <c r="D12" s="11">
        <f t="shared" si="3"/>
        <v>5435</v>
      </c>
      <c r="E12" s="11">
        <f t="shared" si="3"/>
        <v>6708</v>
      </c>
      <c r="F12" s="11"/>
      <c r="G12" s="11"/>
      <c r="H12" s="11"/>
      <c r="I12" s="11"/>
      <c r="J12" s="11"/>
    </row>
    <row r="13" spans="2:10" ht="14.25" customHeight="1" x14ac:dyDescent="0.3">
      <c r="B13" s="8" t="s">
        <v>11</v>
      </c>
      <c r="C13" s="9">
        <f>'Income Statement'!C16</f>
        <v>1061</v>
      </c>
      <c r="D13" s="9">
        <f>'Income Statement'!D16</f>
        <v>1308</v>
      </c>
      <c r="E13" s="9">
        <f>'Income Statement'!E16</f>
        <v>1601</v>
      </c>
      <c r="F13" s="9"/>
      <c r="G13" s="9"/>
      <c r="H13" s="9"/>
      <c r="I13" s="9"/>
      <c r="J13" s="9"/>
    </row>
    <row r="14" spans="2:10" ht="14.25" customHeight="1" x14ac:dyDescent="0.3">
      <c r="B14" s="10" t="s">
        <v>12</v>
      </c>
      <c r="C14" s="11">
        <f t="shared" ref="C14:E14" si="4">C12-C13</f>
        <v>3676</v>
      </c>
      <c r="D14" s="11">
        <f t="shared" si="4"/>
        <v>4127</v>
      </c>
      <c r="E14" s="11">
        <f t="shared" si="4"/>
        <v>5107</v>
      </c>
      <c r="F14" s="11"/>
      <c r="G14" s="11"/>
      <c r="H14" s="11"/>
      <c r="I14" s="11"/>
      <c r="J14" s="11"/>
    </row>
    <row r="15" spans="2:10" ht="14.25" customHeight="1" x14ac:dyDescent="0.3">
      <c r="B15" s="6" t="s">
        <v>13</v>
      </c>
      <c r="C15" s="7">
        <f t="shared" ref="C15:E15" si="5">C11</f>
        <v>1492</v>
      </c>
      <c r="D15" s="7">
        <f t="shared" si="5"/>
        <v>1645</v>
      </c>
      <c r="E15" s="7">
        <f t="shared" si="5"/>
        <v>1781</v>
      </c>
      <c r="F15" s="7"/>
      <c r="G15" s="7"/>
      <c r="H15" s="7"/>
      <c r="I15" s="7"/>
      <c r="J15" s="7"/>
    </row>
    <row r="16" spans="2:10" ht="14.25" customHeight="1" x14ac:dyDescent="0.3">
      <c r="B16" s="6" t="s">
        <v>14</v>
      </c>
      <c r="C16" s="7">
        <f>'Fixed Assets'!C6</f>
        <v>2701</v>
      </c>
      <c r="D16" s="7">
        <f>'Fixed Assets'!D6</f>
        <v>5350</v>
      </c>
      <c r="E16" s="7">
        <f>'Fixed Assets'!E6</f>
        <v>3568</v>
      </c>
      <c r="F16" s="7"/>
      <c r="G16" s="7"/>
      <c r="H16" s="7"/>
      <c r="I16" s="7"/>
      <c r="J16" s="7"/>
    </row>
    <row r="17" spans="2:10" ht="14.25" customHeight="1" x14ac:dyDescent="0.3">
      <c r="B17" s="6" t="s">
        <v>15</v>
      </c>
      <c r="C17" s="7">
        <f>C18-('Net Working Capital'!C7-'Net Working Capital'!C14)</f>
        <v>-691</v>
      </c>
      <c r="D17" s="7">
        <f t="shared" ref="D17:E17" si="6">D18-C18</f>
        <v>-2437</v>
      </c>
      <c r="E17" s="7">
        <f t="shared" si="6"/>
        <v>-1378</v>
      </c>
      <c r="F17" s="7"/>
      <c r="G17" s="7"/>
      <c r="H17" s="7"/>
      <c r="I17" s="7"/>
      <c r="J17" s="7"/>
    </row>
    <row r="18" spans="2:10" ht="14.25" customHeight="1" x14ac:dyDescent="0.3">
      <c r="B18" s="12" t="s">
        <v>16</v>
      </c>
      <c r="C18" s="7">
        <f t="shared" ref="C18:E18" si="7">C19-C20</f>
        <v>-7497</v>
      </c>
      <c r="D18" s="7">
        <f t="shared" si="7"/>
        <v>-9934</v>
      </c>
      <c r="E18" s="7">
        <f t="shared" si="7"/>
        <v>-11312</v>
      </c>
      <c r="F18" s="7"/>
      <c r="G18" s="7"/>
      <c r="H18" s="7"/>
      <c r="I18" s="7"/>
      <c r="J18" s="7"/>
    </row>
    <row r="19" spans="2:10" ht="14.25" customHeight="1" x14ac:dyDescent="0.3">
      <c r="B19" s="12" t="s">
        <v>17</v>
      </c>
      <c r="C19" s="7">
        <f>'Net Working Capital'!D7</f>
        <v>14041</v>
      </c>
      <c r="D19" s="7">
        <f>'Net Working Capital'!E7</f>
        <v>14815</v>
      </c>
      <c r="E19" s="7">
        <f>'Net Working Capital'!F7</f>
        <v>17330</v>
      </c>
      <c r="F19" s="7"/>
      <c r="G19" s="7"/>
      <c r="H19" s="7"/>
      <c r="I19" s="7"/>
      <c r="J19" s="7"/>
    </row>
    <row r="20" spans="2:10" ht="14.25" customHeight="1" x14ac:dyDescent="0.3">
      <c r="B20" s="12" t="s">
        <v>18</v>
      </c>
      <c r="C20" s="7">
        <f>'Net Working Capital'!D14</f>
        <v>21538</v>
      </c>
      <c r="D20" s="7">
        <f>'Net Working Capital'!E14</f>
        <v>24749</v>
      </c>
      <c r="E20" s="7">
        <f>'Net Working Capital'!F14</f>
        <v>28642</v>
      </c>
      <c r="F20" s="7"/>
      <c r="G20" s="7"/>
      <c r="H20" s="7"/>
      <c r="I20" s="7"/>
      <c r="J20" s="7"/>
    </row>
    <row r="21" spans="2:10" ht="14.25" customHeight="1" x14ac:dyDescent="0.3">
      <c r="B21" s="13" t="s">
        <v>19</v>
      </c>
      <c r="C21" s="14">
        <f t="shared" ref="C21:E21" si="8">C14+C15-C16-C17</f>
        <v>3158</v>
      </c>
      <c r="D21" s="14">
        <f t="shared" si="8"/>
        <v>2859</v>
      </c>
      <c r="E21" s="14">
        <f t="shared" si="8"/>
        <v>4698</v>
      </c>
      <c r="F21" s="14"/>
      <c r="G21" s="14"/>
      <c r="H21" s="14"/>
      <c r="I21" s="14"/>
      <c r="J21" s="14"/>
    </row>
    <row r="22" spans="2:10" ht="14.25" customHeight="1" x14ac:dyDescent="0.3"/>
    <row r="23" spans="2:10" ht="14.25" customHeight="1" x14ac:dyDescent="0.3">
      <c r="B23" s="2" t="s">
        <v>20</v>
      </c>
      <c r="C23" s="2"/>
      <c r="D23" s="2"/>
      <c r="E23" s="2"/>
      <c r="F23" s="2"/>
      <c r="G23" s="2"/>
      <c r="H23" s="2"/>
      <c r="I23" s="2"/>
      <c r="J23" s="2"/>
    </row>
    <row r="24" spans="2:10" ht="14.25" customHeight="1" x14ac:dyDescent="0.3">
      <c r="B24" s="3" t="str">
        <f t="shared" ref="B24:J24" si="9">B3</f>
        <v>Fiscal Year</v>
      </c>
      <c r="C24" s="4">
        <f t="shared" si="9"/>
        <v>43830</v>
      </c>
      <c r="D24" s="4">
        <f t="shared" si="9"/>
        <v>44196</v>
      </c>
      <c r="E24" s="4">
        <f t="shared" si="9"/>
        <v>44561</v>
      </c>
      <c r="F24" s="5">
        <f t="shared" si="9"/>
        <v>44926</v>
      </c>
      <c r="G24" s="5">
        <f t="shared" si="9"/>
        <v>45291</v>
      </c>
      <c r="H24" s="5">
        <f t="shared" si="9"/>
        <v>45657</v>
      </c>
      <c r="I24" s="5">
        <f t="shared" si="9"/>
        <v>46022</v>
      </c>
      <c r="J24" s="5">
        <f t="shared" si="9"/>
        <v>46387</v>
      </c>
    </row>
    <row r="25" spans="2:10" ht="14.25" customHeight="1" x14ac:dyDescent="0.3">
      <c r="B25" s="15" t="s">
        <v>21</v>
      </c>
      <c r="C25" s="15"/>
      <c r="D25" s="16">
        <f t="shared" ref="D25:E25" si="10">D4/C4-1</f>
        <v>9.2061059704131587E-2</v>
      </c>
      <c r="E25" s="16">
        <f t="shared" si="10"/>
        <v>0.17490900150514799</v>
      </c>
      <c r="F25" s="16">
        <v>0.1</v>
      </c>
      <c r="G25" s="16">
        <v>0.1</v>
      </c>
      <c r="H25" s="16">
        <v>0.09</v>
      </c>
      <c r="I25" s="16">
        <v>7.0000000000000007E-2</v>
      </c>
      <c r="J25" s="16">
        <v>0.05</v>
      </c>
    </row>
    <row r="26" spans="2:10" ht="14.25" customHeight="1" x14ac:dyDescent="0.3">
      <c r="B26" s="15"/>
      <c r="C26" s="15"/>
      <c r="D26" s="15"/>
      <c r="E26" s="15"/>
      <c r="F26" s="15"/>
      <c r="G26" s="15"/>
      <c r="H26" s="15"/>
      <c r="I26" s="15"/>
      <c r="J26" s="15"/>
    </row>
    <row r="27" spans="2:10" ht="14.25" customHeight="1" x14ac:dyDescent="0.3">
      <c r="B27" s="15" t="s">
        <v>22</v>
      </c>
      <c r="C27" s="16">
        <f t="shared" ref="C27:E27" si="11">C5/C4</f>
        <v>0.87022520841109863</v>
      </c>
      <c r="D27" s="16">
        <f t="shared" si="11"/>
        <v>0.86914206559087559</v>
      </c>
      <c r="E27" s="16">
        <f t="shared" si="11"/>
        <v>0.87115230517177145</v>
      </c>
      <c r="F27" s="16">
        <f t="shared" ref="F27:F28" si="12">AVERAGE(C27:E27)</f>
        <v>0.87017319305791518</v>
      </c>
      <c r="G27" s="16">
        <f t="shared" ref="G27:J27" si="13">F27</f>
        <v>0.87017319305791518</v>
      </c>
      <c r="H27" s="16">
        <f t="shared" si="13"/>
        <v>0.87017319305791518</v>
      </c>
      <c r="I27" s="16">
        <f t="shared" si="13"/>
        <v>0.87017319305791518</v>
      </c>
      <c r="J27" s="16">
        <f t="shared" si="13"/>
        <v>0.87017319305791518</v>
      </c>
    </row>
    <row r="28" spans="2:10" ht="14.25" customHeight="1" x14ac:dyDescent="0.3">
      <c r="B28" s="15" t="s">
        <v>23</v>
      </c>
      <c r="C28" s="16">
        <f t="shared" ref="C28:E28" si="14">C8/C4</f>
        <v>8.8983189590250353E-2</v>
      </c>
      <c r="D28" s="16">
        <f t="shared" si="14"/>
        <v>8.8401964488099741E-2</v>
      </c>
      <c r="E28" s="16">
        <f t="shared" si="14"/>
        <v>8.5520775382919328E-2</v>
      </c>
      <c r="F28" s="16">
        <f t="shared" si="12"/>
        <v>8.7635309820423155E-2</v>
      </c>
      <c r="G28" s="16">
        <f t="shared" ref="G28:J28" si="15">F28</f>
        <v>8.7635309820423155E-2</v>
      </c>
      <c r="H28" s="16">
        <f t="shared" si="15"/>
        <v>8.7635309820423155E-2</v>
      </c>
      <c r="I28" s="16">
        <f t="shared" si="15"/>
        <v>8.7635309820423155E-2</v>
      </c>
      <c r="J28" s="16">
        <f t="shared" si="15"/>
        <v>8.7635309820423155E-2</v>
      </c>
    </row>
    <row r="29" spans="2:10" ht="14.25" customHeight="1" x14ac:dyDescent="0.3">
      <c r="B29" s="15" t="s">
        <v>24</v>
      </c>
      <c r="C29" s="16">
        <f t="shared" ref="C29:E29" si="16">C13/C12</f>
        <v>0.22398142284146083</v>
      </c>
      <c r="D29" s="16">
        <f t="shared" si="16"/>
        <v>0.24066237350505978</v>
      </c>
      <c r="E29" s="16">
        <f t="shared" si="16"/>
        <v>0.23867024448419796</v>
      </c>
      <c r="F29" s="16">
        <v>0.21</v>
      </c>
      <c r="G29" s="16">
        <v>0.21</v>
      </c>
      <c r="H29" s="16">
        <v>0.21</v>
      </c>
      <c r="I29" s="16">
        <v>0.21</v>
      </c>
      <c r="J29" s="16">
        <v>0.21</v>
      </c>
    </row>
    <row r="30" spans="2:10" ht="14.25" customHeight="1" x14ac:dyDescent="0.3"/>
    <row r="31" spans="2:10" ht="14.25" customHeight="1" x14ac:dyDescent="0.3"/>
    <row r="32" spans="2:10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1000"/>
  <sheetViews>
    <sheetView showGridLines="0" workbookViewId="0">
      <selection activeCell="I12" sqref="I12"/>
    </sheetView>
  </sheetViews>
  <sheetFormatPr defaultColWidth="14.44140625" defaultRowHeight="15" customHeight="1" x14ac:dyDescent="0.3"/>
  <cols>
    <col min="1" max="1" width="8.88671875" customWidth="1"/>
    <col min="2" max="2" width="27.88671875" customWidth="1"/>
    <col min="3" max="10" width="8.44140625" customWidth="1"/>
    <col min="11" max="26" width="8.88671875" customWidth="1"/>
  </cols>
  <sheetData>
    <row r="1" spans="2:10" ht="14.25" customHeight="1" x14ac:dyDescent="0.3"/>
    <row r="2" spans="2:10" ht="14.25" customHeight="1" x14ac:dyDescent="0.3">
      <c r="B2" s="2" t="s">
        <v>25</v>
      </c>
      <c r="C2" s="2"/>
      <c r="D2" s="2"/>
      <c r="E2" s="2"/>
      <c r="F2" s="2"/>
      <c r="G2" s="2"/>
      <c r="H2" s="2"/>
      <c r="I2" s="2"/>
      <c r="J2" s="2"/>
    </row>
    <row r="3" spans="2:10" ht="14.25" customHeight="1" x14ac:dyDescent="0.3">
      <c r="B3" s="3" t="s">
        <v>1</v>
      </c>
      <c r="C3" s="4">
        <v>43830</v>
      </c>
      <c r="D3" s="4">
        <v>44196</v>
      </c>
      <c r="E3" s="4">
        <v>44561</v>
      </c>
      <c r="F3" s="5">
        <v>44926</v>
      </c>
      <c r="G3" s="5">
        <v>45291</v>
      </c>
      <c r="H3" s="5">
        <v>45657</v>
      </c>
      <c r="I3" s="5">
        <v>46022</v>
      </c>
      <c r="J3" s="5">
        <v>46387</v>
      </c>
    </row>
    <row r="4" spans="2:10" ht="14.25" customHeight="1" x14ac:dyDescent="0.3">
      <c r="B4" s="6" t="s">
        <v>26</v>
      </c>
      <c r="C4" s="17">
        <f>SUM('Balance Sheet'!C11:C12)</f>
        <v>19681</v>
      </c>
      <c r="D4" s="17">
        <f>SUM('Balance Sheet'!D11:D12)</f>
        <v>20890</v>
      </c>
      <c r="E4" s="17">
        <f>SUM('Balance Sheet'!E11:E12)</f>
        <v>24595</v>
      </c>
      <c r="F4" s="17"/>
      <c r="G4" s="17"/>
      <c r="H4" s="17"/>
      <c r="I4" s="17"/>
      <c r="J4" s="17"/>
    </row>
    <row r="5" spans="2:10" ht="14.25" customHeight="1" x14ac:dyDescent="0.3">
      <c r="B5" s="6" t="s">
        <v>27</v>
      </c>
      <c r="C5" s="17">
        <f>'Free Cash Flow'!C11</f>
        <v>1492</v>
      </c>
      <c r="D5" s="17">
        <f>'Free Cash Flow'!D11</f>
        <v>1645</v>
      </c>
      <c r="E5" s="17">
        <f>'Free Cash Flow'!E11</f>
        <v>1781</v>
      </c>
      <c r="F5" s="17"/>
      <c r="G5" s="17"/>
      <c r="H5" s="17"/>
      <c r="I5" s="17"/>
      <c r="J5" s="17"/>
    </row>
    <row r="6" spans="2:10" ht="14.25" customHeight="1" x14ac:dyDescent="0.3">
      <c r="B6" s="6" t="s">
        <v>28</v>
      </c>
      <c r="C6" s="17">
        <f t="shared" ref="C6:E6" si="0">C7-C4+C5</f>
        <v>2701</v>
      </c>
      <c r="D6" s="17">
        <f t="shared" si="0"/>
        <v>5350</v>
      </c>
      <c r="E6" s="17">
        <f t="shared" si="0"/>
        <v>3568</v>
      </c>
      <c r="F6" s="17"/>
      <c r="G6" s="17"/>
      <c r="H6" s="17"/>
      <c r="I6" s="17"/>
      <c r="J6" s="17"/>
    </row>
    <row r="7" spans="2:10" ht="14.25" customHeight="1" x14ac:dyDescent="0.3">
      <c r="B7" s="18" t="s">
        <v>29</v>
      </c>
      <c r="C7" s="19">
        <f>SUM('Balance Sheet'!D11:D12)</f>
        <v>20890</v>
      </c>
      <c r="D7" s="19">
        <f>SUM('Balance Sheet'!E11:E12)</f>
        <v>24595</v>
      </c>
      <c r="E7" s="19">
        <f>SUM('Balance Sheet'!F11:F12)</f>
        <v>26382</v>
      </c>
      <c r="F7" s="19"/>
      <c r="G7" s="19"/>
      <c r="H7" s="19"/>
      <c r="I7" s="19"/>
      <c r="J7" s="19"/>
    </row>
    <row r="8" spans="2:10" ht="14.25" customHeight="1" x14ac:dyDescent="0.3">
      <c r="E8" s="17"/>
    </row>
    <row r="9" spans="2:10" ht="14.25" customHeight="1" x14ac:dyDescent="0.3">
      <c r="B9" s="2" t="s">
        <v>20</v>
      </c>
      <c r="C9" s="2"/>
      <c r="D9" s="2"/>
      <c r="E9" s="2"/>
      <c r="F9" s="2"/>
      <c r="G9" s="2"/>
      <c r="H9" s="2"/>
      <c r="I9" s="2"/>
      <c r="J9" s="2"/>
    </row>
    <row r="10" spans="2:10" ht="14.25" customHeight="1" x14ac:dyDescent="0.3">
      <c r="B10" s="3" t="s">
        <v>1</v>
      </c>
      <c r="C10" s="4">
        <v>43830</v>
      </c>
      <c r="D10" s="4">
        <v>44196</v>
      </c>
      <c r="E10" s="4">
        <v>44561</v>
      </c>
      <c r="F10" s="5">
        <v>44926</v>
      </c>
      <c r="G10" s="5">
        <v>45291</v>
      </c>
      <c r="H10" s="5">
        <v>45657</v>
      </c>
      <c r="I10" s="5">
        <v>46022</v>
      </c>
      <c r="J10" s="5">
        <v>46387</v>
      </c>
    </row>
    <row r="11" spans="2:10" ht="14.25" customHeight="1" x14ac:dyDescent="0.3">
      <c r="B11" s="15" t="s">
        <v>30</v>
      </c>
      <c r="C11" s="16">
        <f t="shared" ref="C11:E11" si="1">C5/C4</f>
        <v>7.5809156038819159E-2</v>
      </c>
      <c r="D11" s="16">
        <f t="shared" si="1"/>
        <v>7.8745811393011012E-2</v>
      </c>
      <c r="E11" s="16">
        <f t="shared" si="1"/>
        <v>7.2413092091888592E-2</v>
      </c>
      <c r="F11" s="16">
        <f>AVERAGE(C11:E11)</f>
        <v>7.5656019841239583E-2</v>
      </c>
      <c r="G11" s="16">
        <f t="shared" ref="G11:J11" si="2">F11</f>
        <v>7.5656019841239583E-2</v>
      </c>
      <c r="H11" s="16">
        <f t="shared" si="2"/>
        <v>7.5656019841239583E-2</v>
      </c>
      <c r="I11" s="16">
        <f t="shared" si="2"/>
        <v>7.5656019841239583E-2</v>
      </c>
      <c r="J11" s="16">
        <f t="shared" si="2"/>
        <v>7.5656019841239583E-2</v>
      </c>
    </row>
    <row r="12" spans="2:10" ht="14.25" customHeight="1" x14ac:dyDescent="0.3">
      <c r="B12" s="15" t="s">
        <v>31</v>
      </c>
      <c r="C12" s="16">
        <f t="shared" ref="C12:E12" si="3">C6/C4</f>
        <v>0.13723896143488643</v>
      </c>
      <c r="D12" s="16">
        <f t="shared" si="3"/>
        <v>0.25610339875538535</v>
      </c>
      <c r="E12" s="16">
        <f t="shared" si="3"/>
        <v>0.14507013620654605</v>
      </c>
      <c r="F12" s="16">
        <v>0.15</v>
      </c>
      <c r="G12" s="16">
        <f t="shared" ref="G12:J12" si="4">F12</f>
        <v>0.15</v>
      </c>
      <c r="H12" s="16">
        <f t="shared" si="4"/>
        <v>0.15</v>
      </c>
      <c r="I12" s="16">
        <f t="shared" si="4"/>
        <v>0.15</v>
      </c>
      <c r="J12" s="16">
        <f t="shared" si="4"/>
        <v>0.15</v>
      </c>
    </row>
    <row r="13" spans="2:10" ht="14.25" customHeight="1" x14ac:dyDescent="0.3">
      <c r="C13" s="20"/>
      <c r="D13" s="20"/>
      <c r="E13" s="20"/>
      <c r="F13" s="20"/>
      <c r="G13" s="20"/>
      <c r="H13" s="20"/>
      <c r="I13" s="20"/>
      <c r="J13" s="20"/>
    </row>
    <row r="14" spans="2:10" ht="14.25" customHeight="1" x14ac:dyDescent="0.3">
      <c r="C14" s="20"/>
      <c r="D14" s="20"/>
      <c r="E14" s="20"/>
      <c r="F14" s="20"/>
      <c r="G14" s="20"/>
      <c r="H14" s="20"/>
      <c r="I14" s="20"/>
      <c r="J14" s="20"/>
    </row>
    <row r="15" spans="2:10" ht="14.25" customHeight="1" x14ac:dyDescent="0.3">
      <c r="C15" s="20"/>
      <c r="D15" s="20"/>
      <c r="E15" s="20"/>
      <c r="F15" s="20"/>
      <c r="G15" s="20"/>
      <c r="H15" s="20"/>
      <c r="I15" s="20"/>
      <c r="J15" s="20"/>
    </row>
    <row r="16" spans="2:10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K1000"/>
  <sheetViews>
    <sheetView showGridLines="0" workbookViewId="0">
      <selection activeCell="D40" sqref="D40"/>
    </sheetView>
  </sheetViews>
  <sheetFormatPr defaultColWidth="14.44140625" defaultRowHeight="15" customHeight="1" x14ac:dyDescent="0.3"/>
  <cols>
    <col min="1" max="1" width="8.88671875" customWidth="1"/>
    <col min="2" max="2" width="40.5546875" customWidth="1"/>
    <col min="3" max="3" width="9.5546875" customWidth="1"/>
    <col min="4" max="26" width="8.88671875" customWidth="1"/>
  </cols>
  <sheetData>
    <row r="1" spans="2:11" ht="14.25" customHeight="1" x14ac:dyDescent="0.3"/>
    <row r="2" spans="2:11" ht="14.25" customHeight="1" x14ac:dyDescent="0.3">
      <c r="B2" s="2" t="s">
        <v>32</v>
      </c>
      <c r="C2" s="2"/>
      <c r="D2" s="2"/>
      <c r="E2" s="2"/>
      <c r="F2" s="2"/>
      <c r="G2" s="2"/>
      <c r="H2" s="2"/>
      <c r="I2" s="2"/>
      <c r="J2" s="2"/>
      <c r="K2" s="2"/>
    </row>
    <row r="3" spans="2:11" ht="14.25" customHeight="1" x14ac:dyDescent="0.3">
      <c r="B3" s="3" t="s">
        <v>1</v>
      </c>
      <c r="C3" s="4">
        <v>43465</v>
      </c>
      <c r="D3" s="4">
        <v>43830</v>
      </c>
      <c r="E3" s="4">
        <v>44196</v>
      </c>
      <c r="F3" s="4">
        <v>44561</v>
      </c>
      <c r="G3" s="5">
        <v>44926</v>
      </c>
      <c r="H3" s="5">
        <v>45291</v>
      </c>
      <c r="I3" s="5">
        <v>45657</v>
      </c>
      <c r="J3" s="5">
        <v>46022</v>
      </c>
      <c r="K3" s="5">
        <v>46387</v>
      </c>
    </row>
    <row r="4" spans="2:11" ht="14.25" customHeight="1" x14ac:dyDescent="0.3">
      <c r="B4" s="6" t="s">
        <v>33</v>
      </c>
      <c r="C4" s="17">
        <f>'Balance Sheet'!C6</f>
        <v>1669</v>
      </c>
      <c r="D4" s="17">
        <f>'Balance Sheet'!D6</f>
        <v>1535</v>
      </c>
      <c r="E4" s="17">
        <f>'Balance Sheet'!E6</f>
        <v>1550</v>
      </c>
      <c r="F4" s="17">
        <f>'Balance Sheet'!F6</f>
        <v>1803</v>
      </c>
      <c r="G4" s="17"/>
      <c r="H4" s="17"/>
      <c r="I4" s="17"/>
      <c r="J4" s="17"/>
      <c r="K4" s="17"/>
    </row>
    <row r="5" spans="2:11" ht="14.25" customHeight="1" x14ac:dyDescent="0.3">
      <c r="B5" s="6" t="s">
        <v>34</v>
      </c>
      <c r="C5" s="17">
        <f>'Balance Sheet'!C7</f>
        <v>11040</v>
      </c>
      <c r="D5" s="17">
        <f>'Balance Sheet'!D7</f>
        <v>11395</v>
      </c>
      <c r="E5" s="17">
        <f>'Balance Sheet'!E7</f>
        <v>12242</v>
      </c>
      <c r="F5" s="17">
        <f>'Balance Sheet'!F7</f>
        <v>14215</v>
      </c>
      <c r="G5" s="17"/>
      <c r="H5" s="17"/>
      <c r="I5" s="17"/>
      <c r="J5" s="17"/>
      <c r="K5" s="17"/>
    </row>
    <row r="6" spans="2:11" ht="14.25" customHeight="1" x14ac:dyDescent="0.3">
      <c r="B6" s="6" t="s">
        <v>35</v>
      </c>
      <c r="C6" s="17">
        <f>'Balance Sheet'!C8</f>
        <v>321</v>
      </c>
      <c r="D6" s="17">
        <f>'Balance Sheet'!D8</f>
        <v>1111</v>
      </c>
      <c r="E6" s="17">
        <f>'Balance Sheet'!E8</f>
        <v>1023</v>
      </c>
      <c r="F6" s="17">
        <f>'Balance Sheet'!F8</f>
        <v>1312</v>
      </c>
      <c r="G6" s="17"/>
      <c r="H6" s="17"/>
      <c r="I6" s="17"/>
      <c r="J6" s="17"/>
      <c r="K6" s="17"/>
    </row>
    <row r="7" spans="2:11" ht="14.25" customHeight="1" x14ac:dyDescent="0.3">
      <c r="B7" s="18" t="s">
        <v>17</v>
      </c>
      <c r="C7" s="19">
        <f t="shared" ref="C7:F7" si="0">SUM(C4:C6)</f>
        <v>13030</v>
      </c>
      <c r="D7" s="19">
        <f t="shared" si="0"/>
        <v>14041</v>
      </c>
      <c r="E7" s="19">
        <f t="shared" si="0"/>
        <v>14815</v>
      </c>
      <c r="F7" s="19">
        <f t="shared" si="0"/>
        <v>17330</v>
      </c>
      <c r="G7" s="19"/>
      <c r="H7" s="19"/>
      <c r="I7" s="19"/>
      <c r="J7" s="19"/>
      <c r="K7" s="19"/>
    </row>
    <row r="8" spans="2:11" ht="14.25" customHeight="1" x14ac:dyDescent="0.3"/>
    <row r="9" spans="2:11" ht="14.25" customHeight="1" x14ac:dyDescent="0.3">
      <c r="B9" s="6" t="s">
        <v>36</v>
      </c>
      <c r="C9" s="17">
        <f>'Balance Sheet'!C16</f>
        <v>11237</v>
      </c>
      <c r="D9" s="17">
        <f>'Balance Sheet'!D16</f>
        <v>11679</v>
      </c>
      <c r="E9" s="17">
        <f>'Balance Sheet'!E16</f>
        <v>14172</v>
      </c>
      <c r="F9" s="17">
        <f>'Balance Sheet'!F16</f>
        <v>16278</v>
      </c>
      <c r="G9" s="17"/>
      <c r="H9" s="17"/>
      <c r="I9" s="17"/>
      <c r="J9" s="17"/>
      <c r="K9" s="17"/>
    </row>
    <row r="10" spans="2:11" ht="14.25" customHeight="1" x14ac:dyDescent="0.3">
      <c r="B10" s="6" t="s">
        <v>37</v>
      </c>
      <c r="C10" s="17">
        <f>'Balance Sheet'!C17</f>
        <v>2994</v>
      </c>
      <c r="D10" s="17">
        <f>'Balance Sheet'!D17</f>
        <v>3176</v>
      </c>
      <c r="E10" s="17">
        <f>'Balance Sheet'!E17</f>
        <v>3605</v>
      </c>
      <c r="F10" s="17">
        <f>'Balance Sheet'!F17</f>
        <v>4090</v>
      </c>
      <c r="G10" s="17"/>
      <c r="H10" s="17"/>
      <c r="I10" s="17"/>
      <c r="J10" s="17"/>
      <c r="K10" s="17"/>
    </row>
    <row r="11" spans="2:11" ht="14.25" customHeight="1" x14ac:dyDescent="0.3">
      <c r="B11" s="6" t="s">
        <v>38</v>
      </c>
      <c r="C11" s="17">
        <f>'Balance Sheet'!C18</f>
        <v>1057</v>
      </c>
      <c r="D11" s="17">
        <f>'Balance Sheet'!D18</f>
        <v>1180</v>
      </c>
      <c r="E11" s="17">
        <f>'Balance Sheet'!E18</f>
        <v>1393</v>
      </c>
      <c r="F11" s="17">
        <f>'Balance Sheet'!F18</f>
        <v>1671</v>
      </c>
      <c r="G11" s="17"/>
      <c r="H11" s="17"/>
      <c r="I11" s="17"/>
      <c r="J11" s="17"/>
      <c r="K11" s="17"/>
    </row>
    <row r="12" spans="2:11" ht="14.25" customHeight="1" x14ac:dyDescent="0.3">
      <c r="B12" s="6" t="s">
        <v>39</v>
      </c>
      <c r="C12" s="17">
        <f>'Balance Sheet'!C19</f>
        <v>1624</v>
      </c>
      <c r="D12" s="17">
        <f>'Balance Sheet'!D19</f>
        <v>1711</v>
      </c>
      <c r="E12" s="17">
        <f>'Balance Sheet'!E19</f>
        <v>1851</v>
      </c>
      <c r="F12" s="17">
        <f>'Balance Sheet'!F19</f>
        <v>2042</v>
      </c>
      <c r="G12" s="17"/>
      <c r="H12" s="17"/>
      <c r="I12" s="17"/>
      <c r="J12" s="17"/>
      <c r="K12" s="17"/>
    </row>
    <row r="13" spans="2:11" ht="14.25" customHeight="1" x14ac:dyDescent="0.3">
      <c r="B13" s="6" t="s">
        <v>40</v>
      </c>
      <c r="C13" s="17">
        <f>'Balance Sheet'!C21</f>
        <v>2924</v>
      </c>
      <c r="D13" s="17">
        <f>'Balance Sheet'!D21</f>
        <v>3792</v>
      </c>
      <c r="E13" s="17">
        <f>'Balance Sheet'!E21</f>
        <v>3728</v>
      </c>
      <c r="F13" s="17">
        <f>'Balance Sheet'!F21</f>
        <v>4561</v>
      </c>
      <c r="G13" s="17"/>
      <c r="H13" s="17"/>
      <c r="I13" s="17"/>
      <c r="J13" s="17"/>
      <c r="K13" s="17"/>
    </row>
    <row r="14" spans="2:11" ht="14.25" customHeight="1" x14ac:dyDescent="0.3">
      <c r="B14" s="18" t="s">
        <v>41</v>
      </c>
      <c r="C14" s="19">
        <f t="shared" ref="C14:F14" si="1">SUM(C9:C13)</f>
        <v>19836</v>
      </c>
      <c r="D14" s="19">
        <f t="shared" si="1"/>
        <v>21538</v>
      </c>
      <c r="E14" s="19">
        <f t="shared" si="1"/>
        <v>24749</v>
      </c>
      <c r="F14" s="19">
        <f t="shared" si="1"/>
        <v>28642</v>
      </c>
      <c r="G14" s="19"/>
      <c r="H14" s="19"/>
      <c r="I14" s="19"/>
      <c r="J14" s="19"/>
      <c r="K14" s="19"/>
    </row>
    <row r="15" spans="2:11" ht="14.25" customHeight="1" x14ac:dyDescent="0.3"/>
    <row r="16" spans="2:11" ht="14.25" customHeight="1" x14ac:dyDescent="0.3">
      <c r="B16" s="2" t="s">
        <v>20</v>
      </c>
      <c r="C16" s="2"/>
      <c r="D16" s="2"/>
      <c r="E16" s="2"/>
      <c r="F16" s="2"/>
      <c r="G16" s="2"/>
      <c r="H16" s="2"/>
      <c r="I16" s="2"/>
      <c r="J16" s="2"/>
      <c r="K16" s="2"/>
    </row>
    <row r="17" spans="2:11" ht="14.25" customHeight="1" x14ac:dyDescent="0.3">
      <c r="B17" s="3" t="s">
        <v>1</v>
      </c>
      <c r="C17" s="4">
        <v>43465</v>
      </c>
      <c r="D17" s="4">
        <v>43830</v>
      </c>
      <c r="E17" s="4">
        <v>44196</v>
      </c>
      <c r="F17" s="4">
        <v>44561</v>
      </c>
      <c r="G17" s="5">
        <v>44926</v>
      </c>
      <c r="H17" s="5">
        <v>45291</v>
      </c>
      <c r="I17" s="5">
        <v>45657</v>
      </c>
      <c r="J17" s="5">
        <v>46022</v>
      </c>
      <c r="K17" s="5">
        <v>46387</v>
      </c>
    </row>
    <row r="18" spans="2:11" ht="14.25" customHeight="1" x14ac:dyDescent="0.3">
      <c r="B18" s="15" t="s">
        <v>2</v>
      </c>
      <c r="C18" s="21">
        <v>141576</v>
      </c>
      <c r="D18" s="21">
        <f>'Free Cash Flow'!C4</f>
        <v>152703</v>
      </c>
      <c r="E18" s="21">
        <f>'Free Cash Flow'!D4</f>
        <v>166761</v>
      </c>
      <c r="F18" s="21">
        <f>'Free Cash Flow'!E4</f>
        <v>195929</v>
      </c>
      <c r="G18" s="21">
        <f>'Free Cash Flow'!F4</f>
        <v>0</v>
      </c>
      <c r="H18" s="21">
        <f>'Free Cash Flow'!G4</f>
        <v>0</v>
      </c>
      <c r="I18" s="21">
        <f>'Free Cash Flow'!H4</f>
        <v>0</v>
      </c>
      <c r="J18" s="21">
        <f>'Free Cash Flow'!I4</f>
        <v>0</v>
      </c>
      <c r="K18" s="21">
        <f>'Free Cash Flow'!J4</f>
        <v>0</v>
      </c>
    </row>
    <row r="19" spans="2:11" ht="14.25" customHeight="1" x14ac:dyDescent="0.3">
      <c r="B19" s="15" t="s">
        <v>3</v>
      </c>
      <c r="C19" s="21">
        <v>123152</v>
      </c>
      <c r="D19" s="21">
        <f>'Free Cash Flow'!C5</f>
        <v>132886</v>
      </c>
      <c r="E19" s="21">
        <f>'Free Cash Flow'!D5</f>
        <v>144939</v>
      </c>
      <c r="F19" s="21">
        <f>'Free Cash Flow'!E5</f>
        <v>170684</v>
      </c>
      <c r="G19" s="21">
        <f>'Free Cash Flow'!F5</f>
        <v>0</v>
      </c>
      <c r="H19" s="21">
        <f>'Free Cash Flow'!G5</f>
        <v>0</v>
      </c>
      <c r="I19" s="21">
        <f>'Free Cash Flow'!H5</f>
        <v>0</v>
      </c>
      <c r="J19" s="21">
        <f>'Free Cash Flow'!I5</f>
        <v>0</v>
      </c>
      <c r="K19" s="21">
        <f>'Free Cash Flow'!J5</f>
        <v>0</v>
      </c>
    </row>
    <row r="20" spans="2:11" ht="14.25" customHeight="1" x14ac:dyDescent="0.3"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2:11" ht="14.25" customHeight="1" x14ac:dyDescent="0.3">
      <c r="B21" s="15" t="s">
        <v>42</v>
      </c>
      <c r="C21" s="22"/>
      <c r="D21" s="22"/>
      <c r="E21" s="22"/>
      <c r="F21" s="22"/>
      <c r="G21" s="22"/>
      <c r="H21" s="22"/>
      <c r="I21" s="22"/>
      <c r="J21" s="22"/>
      <c r="K21" s="22"/>
    </row>
    <row r="22" spans="2:11" ht="14.25" customHeight="1" x14ac:dyDescent="0.3">
      <c r="B22" s="15" t="s">
        <v>43</v>
      </c>
      <c r="C22" s="22"/>
      <c r="D22" s="22"/>
      <c r="E22" s="22"/>
      <c r="F22" s="22"/>
      <c r="G22" s="22"/>
      <c r="H22" s="22"/>
      <c r="I22" s="22"/>
      <c r="J22" s="22"/>
      <c r="K22" s="22"/>
    </row>
    <row r="23" spans="2:11" ht="14.25" customHeight="1" x14ac:dyDescent="0.3">
      <c r="B23" s="15" t="s">
        <v>44</v>
      </c>
      <c r="C23" s="22"/>
      <c r="D23" s="22"/>
      <c r="E23" s="22"/>
      <c r="F23" s="22"/>
      <c r="G23" s="22"/>
      <c r="H23" s="22"/>
      <c r="I23" s="22"/>
      <c r="J23" s="22"/>
      <c r="K23" s="22"/>
    </row>
    <row r="24" spans="2:11" ht="14.25" customHeight="1" x14ac:dyDescent="0.3">
      <c r="B24" s="15"/>
      <c r="C24" s="15"/>
      <c r="D24" s="15"/>
      <c r="E24" s="15"/>
      <c r="F24" s="15"/>
      <c r="G24" s="15"/>
      <c r="H24" s="15"/>
      <c r="I24" s="15"/>
      <c r="J24" s="15"/>
      <c r="K24" s="15"/>
    </row>
    <row r="25" spans="2:11" ht="14.25" customHeight="1" x14ac:dyDescent="0.3">
      <c r="B25" s="15" t="s">
        <v>45</v>
      </c>
      <c r="C25" s="16"/>
      <c r="D25" s="16"/>
      <c r="E25" s="16"/>
      <c r="F25" s="16"/>
      <c r="G25" s="16"/>
      <c r="H25" s="16"/>
      <c r="I25" s="16"/>
      <c r="J25" s="16"/>
      <c r="K25" s="16"/>
    </row>
    <row r="26" spans="2:11" ht="14.25" customHeight="1" x14ac:dyDescent="0.3">
      <c r="B26" s="15" t="s">
        <v>46</v>
      </c>
      <c r="C26" s="16"/>
      <c r="D26" s="16"/>
      <c r="E26" s="16"/>
      <c r="F26" s="16"/>
      <c r="G26" s="16"/>
      <c r="H26" s="16"/>
      <c r="I26" s="16"/>
      <c r="J26" s="16"/>
      <c r="K26" s="16"/>
    </row>
    <row r="27" spans="2:11" ht="14.25" customHeight="1" x14ac:dyDescent="0.3">
      <c r="B27" s="15" t="s">
        <v>47</v>
      </c>
      <c r="C27" s="16"/>
      <c r="D27" s="16"/>
      <c r="E27" s="16"/>
      <c r="F27" s="16"/>
      <c r="G27" s="16"/>
      <c r="H27" s="16"/>
      <c r="I27" s="16"/>
      <c r="J27" s="16"/>
      <c r="K27" s="16"/>
    </row>
    <row r="28" spans="2:11" ht="14.25" customHeight="1" x14ac:dyDescent="0.3">
      <c r="B28" s="15" t="s">
        <v>48</v>
      </c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4.25" customHeight="1" x14ac:dyDescent="0.3">
      <c r="B29" s="15" t="s">
        <v>49</v>
      </c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4.25" customHeight="1" x14ac:dyDescent="0.3"/>
    <row r="31" spans="2:11" ht="14.25" customHeight="1" x14ac:dyDescent="0.3"/>
    <row r="32" spans="2:11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K1000"/>
  <sheetViews>
    <sheetView showGridLines="0" workbookViewId="0">
      <selection activeCell="B11" sqref="B11"/>
    </sheetView>
  </sheetViews>
  <sheetFormatPr defaultColWidth="14.44140625" defaultRowHeight="15" customHeight="1" x14ac:dyDescent="0.3"/>
  <cols>
    <col min="1" max="1" width="8.88671875" customWidth="1"/>
    <col min="2" max="2" width="28.5546875" customWidth="1"/>
    <col min="3" max="10" width="9.44140625" customWidth="1"/>
    <col min="11" max="11" width="8.109375" customWidth="1"/>
    <col min="12" max="26" width="8.88671875" customWidth="1"/>
  </cols>
  <sheetData>
    <row r="1" spans="2:11" ht="14.25" customHeight="1" x14ac:dyDescent="0.3"/>
    <row r="2" spans="2:11" ht="14.25" customHeight="1" x14ac:dyDescent="0.3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</row>
    <row r="3" spans="2:11" ht="14.25" customHeight="1" x14ac:dyDescent="0.3">
      <c r="B3" s="3" t="s">
        <v>1</v>
      </c>
      <c r="C3" s="4"/>
      <c r="D3" s="4">
        <v>43830</v>
      </c>
      <c r="E3" s="4">
        <v>44196</v>
      </c>
      <c r="F3" s="4">
        <v>44561</v>
      </c>
      <c r="G3" s="5">
        <v>44926</v>
      </c>
      <c r="H3" s="5">
        <v>45291</v>
      </c>
      <c r="I3" s="5">
        <v>45657</v>
      </c>
      <c r="J3" s="5">
        <v>46022</v>
      </c>
      <c r="K3" s="5">
        <v>46387</v>
      </c>
    </row>
    <row r="4" spans="2:11" ht="14.25" customHeight="1" x14ac:dyDescent="0.3">
      <c r="B4" s="6" t="s">
        <v>19</v>
      </c>
      <c r="C4" s="17"/>
      <c r="D4" s="17"/>
      <c r="E4" s="17"/>
      <c r="F4" s="17"/>
      <c r="G4" s="17"/>
      <c r="H4" s="17"/>
      <c r="I4" s="17"/>
      <c r="J4" s="17"/>
      <c r="K4" s="17"/>
    </row>
    <row r="5" spans="2:11" ht="14.25" customHeight="1" x14ac:dyDescent="0.3"/>
    <row r="6" spans="2:11" ht="14.25" customHeight="1" x14ac:dyDescent="0.3">
      <c r="B6" s="6" t="s">
        <v>50</v>
      </c>
      <c r="G6" s="6">
        <v>1</v>
      </c>
      <c r="H6" s="6">
        <v>2</v>
      </c>
      <c r="I6" s="6">
        <v>3</v>
      </c>
      <c r="J6" s="6">
        <v>4</v>
      </c>
      <c r="K6" s="6">
        <v>5</v>
      </c>
    </row>
    <row r="7" spans="2:11" ht="14.25" customHeight="1" x14ac:dyDescent="0.3">
      <c r="B7" s="18" t="s">
        <v>51</v>
      </c>
      <c r="C7" s="18"/>
      <c r="D7" s="18"/>
      <c r="E7" s="18"/>
      <c r="F7" s="18"/>
      <c r="G7" s="19"/>
      <c r="H7" s="19"/>
      <c r="I7" s="19"/>
      <c r="J7" s="19"/>
      <c r="K7" s="19"/>
    </row>
    <row r="8" spans="2:11" ht="14.25" customHeight="1" x14ac:dyDescent="0.3"/>
    <row r="9" spans="2:11" ht="14.25" customHeight="1" x14ac:dyDescent="0.3">
      <c r="B9" s="40" t="s">
        <v>52</v>
      </c>
      <c r="C9" s="41"/>
      <c r="E9" s="40" t="s">
        <v>53</v>
      </c>
      <c r="F9" s="42"/>
      <c r="G9" s="42"/>
      <c r="H9" s="42"/>
      <c r="I9" s="42"/>
      <c r="J9" s="42"/>
      <c r="K9" s="41"/>
    </row>
    <row r="10" spans="2:11" ht="14.25" customHeight="1" x14ac:dyDescent="0.3">
      <c r="B10" s="1" t="s">
        <v>54</v>
      </c>
      <c r="C10" s="17"/>
    </row>
    <row r="11" spans="2:11" ht="14.25" customHeight="1" x14ac:dyDescent="0.3">
      <c r="B11" s="1" t="s">
        <v>55</v>
      </c>
      <c r="C11" s="23">
        <v>0.03</v>
      </c>
      <c r="E11" s="1"/>
      <c r="F11" s="1"/>
      <c r="G11" s="40" t="s">
        <v>55</v>
      </c>
      <c r="H11" s="42"/>
      <c r="I11" s="42"/>
      <c r="J11" s="42"/>
      <c r="K11" s="41"/>
    </row>
    <row r="12" spans="2:11" ht="15" customHeight="1" x14ac:dyDescent="0.3">
      <c r="B12" s="1" t="s">
        <v>56</v>
      </c>
      <c r="C12" s="20"/>
      <c r="E12" s="1"/>
      <c r="F12" s="24"/>
      <c r="G12" s="25"/>
      <c r="H12" s="25"/>
      <c r="I12" s="25"/>
      <c r="J12" s="25"/>
      <c r="K12" s="25"/>
    </row>
    <row r="13" spans="2:11" ht="14.25" customHeight="1" x14ac:dyDescent="0.3">
      <c r="B13" s="1" t="s">
        <v>57</v>
      </c>
      <c r="C13" s="17"/>
      <c r="E13" s="43" t="s">
        <v>56</v>
      </c>
      <c r="F13" s="25"/>
      <c r="G13" s="24"/>
      <c r="H13" s="24"/>
      <c r="I13" s="24"/>
      <c r="J13" s="24"/>
      <c r="K13" s="24"/>
    </row>
    <row r="14" spans="2:11" ht="14.25" customHeight="1" x14ac:dyDescent="0.3">
      <c r="B14" s="1" t="s">
        <v>58</v>
      </c>
      <c r="C14" s="17"/>
      <c r="D14" s="17"/>
      <c r="E14" s="44"/>
      <c r="F14" s="25"/>
      <c r="G14" s="24"/>
      <c r="H14" s="26"/>
      <c r="I14" s="26"/>
      <c r="J14" s="26"/>
      <c r="K14" s="24"/>
    </row>
    <row r="15" spans="2:11" ht="14.25" customHeight="1" x14ac:dyDescent="0.3">
      <c r="B15" s="1" t="s">
        <v>59</v>
      </c>
      <c r="C15" s="17"/>
      <c r="E15" s="44"/>
      <c r="F15" s="25"/>
      <c r="G15" s="24"/>
      <c r="H15" s="26"/>
      <c r="I15" s="27"/>
      <c r="J15" s="26"/>
      <c r="K15" s="24"/>
    </row>
    <row r="16" spans="2:11" ht="14.25" customHeight="1" x14ac:dyDescent="0.3">
      <c r="B16" s="12" t="s">
        <v>60</v>
      </c>
      <c r="C16" s="17"/>
      <c r="E16" s="44"/>
      <c r="F16" s="25"/>
      <c r="G16" s="24"/>
      <c r="H16" s="26"/>
      <c r="I16" s="26"/>
      <c r="J16" s="26"/>
      <c r="K16" s="24"/>
    </row>
    <row r="17" spans="2:11" ht="14.25" customHeight="1" x14ac:dyDescent="0.3">
      <c r="B17" s="12" t="s">
        <v>61</v>
      </c>
      <c r="C17" s="17"/>
      <c r="E17" s="45"/>
      <c r="F17" s="25"/>
      <c r="G17" s="24"/>
      <c r="H17" s="24"/>
      <c r="I17" s="24"/>
      <c r="J17" s="24"/>
      <c r="K17" s="24"/>
    </row>
    <row r="18" spans="2:11" ht="14.25" customHeight="1" x14ac:dyDescent="0.3">
      <c r="B18" s="12" t="s">
        <v>62</v>
      </c>
      <c r="C18" s="17"/>
    </row>
    <row r="19" spans="2:11" ht="14.25" customHeight="1" x14ac:dyDescent="0.3">
      <c r="B19" s="28" t="s">
        <v>63</v>
      </c>
      <c r="C19" s="29"/>
    </row>
    <row r="20" spans="2:11" ht="14.25" customHeight="1" x14ac:dyDescent="0.3">
      <c r="B20" s="1" t="s">
        <v>64</v>
      </c>
      <c r="C20" s="30">
        <v>444.346</v>
      </c>
    </row>
    <row r="21" spans="2:11" ht="14.25" customHeight="1" x14ac:dyDescent="0.3">
      <c r="B21" s="13" t="s">
        <v>65</v>
      </c>
      <c r="C21" s="31"/>
    </row>
    <row r="22" spans="2:11" ht="14.25" customHeight="1" x14ac:dyDescent="0.3"/>
    <row r="23" spans="2:11" ht="14.25" customHeight="1" x14ac:dyDescent="0.3"/>
    <row r="24" spans="2:11" ht="14.25" customHeight="1" x14ac:dyDescent="0.3"/>
    <row r="25" spans="2:11" ht="14.25" customHeight="1" x14ac:dyDescent="0.3"/>
    <row r="26" spans="2:11" ht="14.25" customHeight="1" x14ac:dyDescent="0.3"/>
    <row r="27" spans="2:11" ht="14.25" customHeight="1" x14ac:dyDescent="0.3"/>
    <row r="28" spans="2:11" ht="14.25" customHeight="1" x14ac:dyDescent="0.3"/>
    <row r="29" spans="2:11" ht="14.25" customHeight="1" x14ac:dyDescent="0.3"/>
    <row r="30" spans="2:11" ht="14.25" customHeight="1" x14ac:dyDescent="0.3"/>
    <row r="31" spans="2:11" ht="14.25" customHeight="1" x14ac:dyDescent="0.3"/>
    <row r="32" spans="2:11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4">
    <mergeCell ref="B9:C9"/>
    <mergeCell ref="E9:K9"/>
    <mergeCell ref="G11:K11"/>
    <mergeCell ref="E13:E17"/>
  </mergeCells>
  <pageMargins left="0.7" right="0.7" top="0.75" bottom="0.75" header="0" footer="0"/>
  <pageSetup orientation="portrait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1000"/>
  <sheetViews>
    <sheetView showGridLines="0" workbookViewId="0">
      <selection activeCell="B7" sqref="B7"/>
    </sheetView>
  </sheetViews>
  <sheetFormatPr defaultColWidth="14.44140625" defaultRowHeight="15" customHeight="1" x14ac:dyDescent="0.3"/>
  <cols>
    <col min="1" max="1" width="8.88671875" customWidth="1"/>
    <col min="2" max="2" width="37.109375" customWidth="1"/>
    <col min="3" max="26" width="8.88671875" customWidth="1"/>
  </cols>
  <sheetData>
    <row r="1" spans="2:3" ht="14.25" customHeight="1" x14ac:dyDescent="0.3"/>
    <row r="2" spans="2:3" ht="14.25" customHeight="1" x14ac:dyDescent="0.3">
      <c r="B2" s="40" t="s">
        <v>66</v>
      </c>
      <c r="C2" s="41"/>
    </row>
    <row r="3" spans="2:3" ht="14.25" customHeight="1" x14ac:dyDescent="0.3">
      <c r="B3" s="1" t="s">
        <v>67</v>
      </c>
      <c r="C3" s="32">
        <v>214560</v>
      </c>
    </row>
    <row r="4" spans="2:3" ht="14.25" customHeight="1" x14ac:dyDescent="0.3">
      <c r="B4" s="1" t="s">
        <v>68</v>
      </c>
      <c r="C4" s="17">
        <f>SUM('Balance Sheet'!F20,'Balance Sheet'!F24)</f>
        <v>7491</v>
      </c>
    </row>
    <row r="5" spans="2:3" ht="14.25" customHeight="1" x14ac:dyDescent="0.3">
      <c r="B5" s="1"/>
      <c r="C5" s="1"/>
    </row>
    <row r="6" spans="2:3" ht="14.25" customHeight="1" x14ac:dyDescent="0.3">
      <c r="B6" s="1" t="s">
        <v>69</v>
      </c>
      <c r="C6" s="20"/>
    </row>
    <row r="7" spans="2:3" ht="14.25" customHeight="1" x14ac:dyDescent="0.3">
      <c r="B7" s="1" t="s">
        <v>70</v>
      </c>
      <c r="C7" s="33">
        <v>0.21</v>
      </c>
    </row>
    <row r="8" spans="2:3" ht="14.25" customHeight="1" x14ac:dyDescent="0.3">
      <c r="B8" s="1" t="s">
        <v>71</v>
      </c>
      <c r="C8" s="20"/>
    </row>
    <row r="9" spans="2:3" ht="14.25" customHeight="1" x14ac:dyDescent="0.3">
      <c r="B9" s="18" t="s">
        <v>72</v>
      </c>
      <c r="C9" s="34"/>
    </row>
    <row r="10" spans="2:3" ht="14.25" customHeight="1" x14ac:dyDescent="0.3">
      <c r="B10" s="10"/>
      <c r="C10" s="35"/>
    </row>
    <row r="11" spans="2:3" ht="14.25" customHeight="1" x14ac:dyDescent="0.3">
      <c r="B11" s="1" t="s">
        <v>73</v>
      </c>
      <c r="C11" s="33">
        <v>3.1E-2</v>
      </c>
    </row>
    <row r="12" spans="2:3" ht="14.25" customHeight="1" x14ac:dyDescent="0.3">
      <c r="B12" s="1" t="s">
        <v>74</v>
      </c>
      <c r="C12" s="33">
        <v>7.8E-2</v>
      </c>
    </row>
    <row r="13" spans="2:3" ht="14.25" customHeight="1" x14ac:dyDescent="0.3">
      <c r="B13" s="1" t="s">
        <v>75</v>
      </c>
      <c r="C13" s="20">
        <f>C12-C11</f>
        <v>4.7E-2</v>
      </c>
    </row>
    <row r="14" spans="2:3" ht="14.25" customHeight="1" x14ac:dyDescent="0.3">
      <c r="B14" s="1" t="s">
        <v>76</v>
      </c>
      <c r="C14" s="36">
        <v>0.7</v>
      </c>
    </row>
    <row r="15" spans="2:3" ht="14.25" customHeight="1" x14ac:dyDescent="0.3">
      <c r="B15" s="1" t="s">
        <v>77</v>
      </c>
      <c r="C15" s="20"/>
    </row>
    <row r="16" spans="2:3" ht="14.25" customHeight="1" x14ac:dyDescent="0.3">
      <c r="B16" s="18" t="s">
        <v>78</v>
      </c>
      <c r="C16" s="34"/>
    </row>
    <row r="17" spans="2:3" ht="14.25" customHeight="1" x14ac:dyDescent="0.3">
      <c r="B17" s="1"/>
      <c r="C17" s="1"/>
    </row>
    <row r="18" spans="2:3" ht="14.25" customHeight="1" x14ac:dyDescent="0.3">
      <c r="B18" s="13" t="s">
        <v>56</v>
      </c>
      <c r="C18" s="37"/>
    </row>
    <row r="19" spans="2:3" ht="14.25" customHeight="1" x14ac:dyDescent="0.3"/>
    <row r="20" spans="2:3" ht="14.25" customHeight="1" x14ac:dyDescent="0.3"/>
    <row r="21" spans="2:3" ht="14.25" customHeight="1" x14ac:dyDescent="0.3"/>
    <row r="22" spans="2:3" ht="14.25" customHeight="1" x14ac:dyDescent="0.3"/>
    <row r="23" spans="2:3" ht="14.25" customHeight="1" x14ac:dyDescent="0.3"/>
    <row r="24" spans="2:3" ht="14.25" customHeight="1" x14ac:dyDescent="0.3"/>
    <row r="25" spans="2:3" ht="14.25" customHeight="1" x14ac:dyDescent="0.3"/>
    <row r="26" spans="2:3" ht="14.25" customHeight="1" x14ac:dyDescent="0.3"/>
    <row r="27" spans="2:3" ht="14.25" customHeight="1" x14ac:dyDescent="0.3"/>
    <row r="28" spans="2:3" ht="14.25" customHeight="1" x14ac:dyDescent="0.3"/>
    <row r="29" spans="2:3" ht="14.25" customHeight="1" x14ac:dyDescent="0.3"/>
    <row r="30" spans="2:3" ht="14.25" customHeight="1" x14ac:dyDescent="0.3"/>
    <row r="31" spans="2:3" ht="14.25" customHeight="1" x14ac:dyDescent="0.3"/>
    <row r="32" spans="2:3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1">
    <mergeCell ref="B2:C2"/>
  </mergeCells>
  <pageMargins left="0.7" right="0.7" top="0.75" bottom="0.75" header="0" footer="0"/>
  <pageSetup orientation="landscape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G1000"/>
  <sheetViews>
    <sheetView workbookViewId="0"/>
  </sheetViews>
  <sheetFormatPr defaultColWidth="14.44140625" defaultRowHeight="15" customHeight="1" x14ac:dyDescent="0.3"/>
  <cols>
    <col min="1" max="1" width="8.88671875" customWidth="1"/>
    <col min="2" max="2" width="69.44140625" customWidth="1"/>
    <col min="3" max="6" width="15.44140625" customWidth="1"/>
    <col min="7" max="26" width="8.88671875" customWidth="1"/>
  </cols>
  <sheetData>
    <row r="1" spans="2:7" ht="14.25" customHeight="1" x14ac:dyDescent="0.3"/>
    <row r="2" spans="2:7" ht="14.25" customHeight="1" x14ac:dyDescent="0.3">
      <c r="B2" s="6" t="s">
        <v>79</v>
      </c>
    </row>
    <row r="3" spans="2:7" ht="14.25" customHeight="1" x14ac:dyDescent="0.3">
      <c r="C3" s="38" t="s">
        <v>80</v>
      </c>
      <c r="D3" s="38" t="s">
        <v>81</v>
      </c>
      <c r="E3" s="38" t="s">
        <v>82</v>
      </c>
    </row>
    <row r="4" spans="2:7" ht="14.25" customHeight="1" x14ac:dyDescent="0.3">
      <c r="B4" s="6" t="s">
        <v>83</v>
      </c>
    </row>
    <row r="5" spans="2:7" ht="14.25" customHeight="1" x14ac:dyDescent="0.3">
      <c r="B5" s="6" t="s">
        <v>84</v>
      </c>
      <c r="C5" s="39">
        <v>152703</v>
      </c>
      <c r="D5" s="39">
        <v>166761</v>
      </c>
      <c r="E5" s="39">
        <v>195929</v>
      </c>
    </row>
    <row r="6" spans="2:7" ht="14.25" customHeight="1" x14ac:dyDescent="0.3">
      <c r="B6" s="6" t="s">
        <v>85</v>
      </c>
    </row>
    <row r="7" spans="2:7" ht="14.25" customHeight="1" x14ac:dyDescent="0.3">
      <c r="B7" s="6" t="s">
        <v>86</v>
      </c>
      <c r="C7" s="17">
        <v>132886</v>
      </c>
      <c r="D7" s="17">
        <v>144939</v>
      </c>
      <c r="E7" s="17">
        <v>170684</v>
      </c>
    </row>
    <row r="8" spans="2:7" ht="14.25" customHeight="1" x14ac:dyDescent="0.3">
      <c r="B8" s="6" t="s">
        <v>87</v>
      </c>
      <c r="C8" s="17">
        <v>13502</v>
      </c>
      <c r="D8" s="17">
        <v>14687</v>
      </c>
      <c r="E8" s="17">
        <v>16680</v>
      </c>
      <c r="G8" s="39"/>
    </row>
    <row r="9" spans="2:7" ht="14.25" customHeight="1" x14ac:dyDescent="0.3">
      <c r="B9" s="6" t="s">
        <v>9</v>
      </c>
      <c r="C9" s="17">
        <v>1492</v>
      </c>
      <c r="D9" s="17">
        <v>1645</v>
      </c>
      <c r="E9" s="17">
        <v>1781</v>
      </c>
    </row>
    <row r="10" spans="2:7" ht="14.25" customHeight="1" x14ac:dyDescent="0.3">
      <c r="B10" s="6" t="s">
        <v>88</v>
      </c>
      <c r="C10" s="17">
        <v>86</v>
      </c>
      <c r="D10" s="17">
        <v>55</v>
      </c>
      <c r="E10" s="17">
        <v>76</v>
      </c>
    </row>
    <row r="11" spans="2:7" ht="14.25" customHeight="1" x14ac:dyDescent="0.3">
      <c r="B11" s="6" t="s">
        <v>89</v>
      </c>
      <c r="C11" s="17">
        <v>4737</v>
      </c>
      <c r="D11" s="17">
        <v>5435</v>
      </c>
      <c r="E11" s="17">
        <v>6708</v>
      </c>
    </row>
    <row r="12" spans="2:7" ht="14.25" customHeight="1" x14ac:dyDescent="0.3">
      <c r="B12" s="6" t="s">
        <v>90</v>
      </c>
      <c r="C12" s="17"/>
      <c r="D12" s="17"/>
      <c r="E12" s="17"/>
    </row>
    <row r="13" spans="2:7" ht="14.25" customHeight="1" x14ac:dyDescent="0.3">
      <c r="B13" s="6" t="s">
        <v>91</v>
      </c>
      <c r="C13" s="17">
        <v>-150</v>
      </c>
      <c r="D13" s="17">
        <v>-160</v>
      </c>
      <c r="E13" s="17">
        <v>-171</v>
      </c>
    </row>
    <row r="14" spans="2:7" ht="14.25" customHeight="1" x14ac:dyDescent="0.3">
      <c r="B14" s="6" t="s">
        <v>92</v>
      </c>
      <c r="C14" s="17">
        <v>178</v>
      </c>
      <c r="D14" s="17">
        <v>92</v>
      </c>
      <c r="E14" s="17">
        <v>143</v>
      </c>
    </row>
    <row r="15" spans="2:7" ht="14.25" customHeight="1" x14ac:dyDescent="0.3">
      <c r="B15" s="6" t="s">
        <v>93</v>
      </c>
      <c r="C15" s="17">
        <v>4765</v>
      </c>
      <c r="D15" s="17">
        <v>5367</v>
      </c>
      <c r="E15" s="17">
        <v>6680</v>
      </c>
    </row>
    <row r="16" spans="2:7" ht="14.25" customHeight="1" x14ac:dyDescent="0.3">
      <c r="B16" s="6" t="s">
        <v>94</v>
      </c>
      <c r="C16" s="17">
        <v>1061</v>
      </c>
      <c r="D16" s="17">
        <v>1308</v>
      </c>
      <c r="E16" s="17">
        <v>1601</v>
      </c>
    </row>
    <row r="17" spans="2:6" ht="14.25" customHeight="1" x14ac:dyDescent="0.3">
      <c r="B17" s="6" t="s">
        <v>95</v>
      </c>
      <c r="C17" s="17">
        <v>3704</v>
      </c>
      <c r="D17" s="17">
        <v>4059</v>
      </c>
      <c r="E17" s="17">
        <v>5079</v>
      </c>
    </row>
    <row r="18" spans="2:6" ht="14.25" customHeight="1" x14ac:dyDescent="0.3">
      <c r="C18" s="17"/>
      <c r="D18" s="17"/>
      <c r="E18" s="17"/>
    </row>
    <row r="19" spans="2:6" ht="14.25" customHeight="1" x14ac:dyDescent="0.3">
      <c r="B19" s="6" t="s">
        <v>96</v>
      </c>
      <c r="C19" s="17">
        <v>442923</v>
      </c>
      <c r="D19" s="17">
        <v>443901</v>
      </c>
      <c r="E19" s="17">
        <v>444346</v>
      </c>
    </row>
    <row r="20" spans="2:6" ht="14.25" customHeight="1" x14ac:dyDescent="0.3">
      <c r="C20" s="17"/>
      <c r="D20" s="17"/>
      <c r="E20" s="17"/>
    </row>
    <row r="21" spans="2:6" ht="14.25" customHeight="1" x14ac:dyDescent="0.3">
      <c r="B21" s="6" t="s">
        <v>97</v>
      </c>
      <c r="C21" s="17">
        <v>149351</v>
      </c>
      <c r="D21" s="17">
        <v>163220</v>
      </c>
      <c r="E21" s="17">
        <v>192052</v>
      </c>
    </row>
    <row r="22" spans="2:6" ht="14.25" customHeight="1" x14ac:dyDescent="0.3">
      <c r="B22" s="6" t="s">
        <v>98</v>
      </c>
      <c r="C22" s="17">
        <v>3352</v>
      </c>
      <c r="D22" s="17">
        <v>3541</v>
      </c>
      <c r="E22" s="17">
        <v>3877</v>
      </c>
    </row>
    <row r="23" spans="2:6" ht="14.25" customHeight="1" x14ac:dyDescent="0.3">
      <c r="D23" s="24"/>
      <c r="E23" s="24"/>
      <c r="F23" s="24"/>
    </row>
    <row r="24" spans="2:6" ht="14.25" customHeight="1" x14ac:dyDescent="0.3">
      <c r="D24" s="17"/>
      <c r="E24" s="17"/>
      <c r="F24" s="17"/>
    </row>
    <row r="25" spans="2:6" ht="14.25" customHeight="1" x14ac:dyDescent="0.3">
      <c r="D25" s="17"/>
      <c r="E25" s="17"/>
      <c r="F25" s="17"/>
    </row>
    <row r="26" spans="2:6" ht="14.25" customHeight="1" x14ac:dyDescent="0.3">
      <c r="D26" s="17"/>
      <c r="E26" s="17"/>
      <c r="F26" s="17"/>
    </row>
    <row r="27" spans="2:6" ht="14.25" customHeight="1" x14ac:dyDescent="0.3">
      <c r="D27" s="17"/>
      <c r="E27" s="17"/>
      <c r="F27" s="17"/>
    </row>
    <row r="28" spans="2:6" ht="14.25" customHeight="1" x14ac:dyDescent="0.3">
      <c r="D28" s="17"/>
      <c r="E28" s="17"/>
      <c r="F28" s="17"/>
    </row>
    <row r="29" spans="2:6" ht="14.25" customHeight="1" x14ac:dyDescent="0.3">
      <c r="D29" s="17"/>
      <c r="E29" s="17"/>
      <c r="F29" s="17"/>
    </row>
    <row r="30" spans="2:6" ht="14.25" customHeight="1" x14ac:dyDescent="0.3"/>
    <row r="31" spans="2:6" ht="14.25" customHeight="1" x14ac:dyDescent="0.3"/>
    <row r="32" spans="2:6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1000"/>
  <sheetViews>
    <sheetView workbookViewId="0"/>
  </sheetViews>
  <sheetFormatPr defaultColWidth="14.44140625" defaultRowHeight="15" customHeight="1" x14ac:dyDescent="0.3"/>
  <cols>
    <col min="1" max="1" width="8.88671875" customWidth="1"/>
    <col min="2" max="2" width="104.88671875" customWidth="1"/>
    <col min="3" max="5" width="11.88671875" customWidth="1"/>
    <col min="6" max="6" width="11.5546875" customWidth="1"/>
    <col min="7" max="26" width="8.88671875" customWidth="1"/>
  </cols>
  <sheetData>
    <row r="1" spans="2:6" ht="14.25" customHeight="1" x14ac:dyDescent="0.3"/>
    <row r="2" spans="2:6" ht="14.25" customHeight="1" x14ac:dyDescent="0.3">
      <c r="B2" s="6" t="s">
        <v>99</v>
      </c>
      <c r="C2" s="6" t="s">
        <v>100</v>
      </c>
      <c r="D2" s="6" t="s">
        <v>80</v>
      </c>
      <c r="E2" s="6" t="s">
        <v>81</v>
      </c>
      <c r="F2" s="6" t="s">
        <v>82</v>
      </c>
    </row>
    <row r="3" spans="2:6" ht="14.25" customHeight="1" x14ac:dyDescent="0.3">
      <c r="B3" s="6" t="s">
        <v>101</v>
      </c>
    </row>
    <row r="4" spans="2:6" ht="14.25" customHeight="1" x14ac:dyDescent="0.3">
      <c r="B4" s="6" t="s">
        <v>102</v>
      </c>
      <c r="C4" s="17">
        <v>6055</v>
      </c>
      <c r="D4" s="17">
        <v>8384</v>
      </c>
      <c r="E4" s="17">
        <v>12277</v>
      </c>
      <c r="F4" s="17">
        <v>11258</v>
      </c>
    </row>
    <row r="5" spans="2:6" ht="14.25" customHeight="1" x14ac:dyDescent="0.3">
      <c r="B5" s="6" t="s">
        <v>103</v>
      </c>
      <c r="C5" s="17">
        <v>1204</v>
      </c>
      <c r="D5" s="17">
        <v>1060</v>
      </c>
      <c r="E5" s="17">
        <v>1028</v>
      </c>
      <c r="F5" s="17">
        <v>917</v>
      </c>
    </row>
    <row r="6" spans="2:6" ht="14.25" customHeight="1" x14ac:dyDescent="0.3">
      <c r="B6" s="6" t="s">
        <v>104</v>
      </c>
      <c r="C6" s="17">
        <v>1669</v>
      </c>
      <c r="D6" s="17">
        <v>1535</v>
      </c>
      <c r="E6" s="17">
        <v>1550</v>
      </c>
      <c r="F6" s="17">
        <v>1803</v>
      </c>
    </row>
    <row r="7" spans="2:6" ht="14.25" customHeight="1" x14ac:dyDescent="0.3">
      <c r="B7" s="6" t="s">
        <v>105</v>
      </c>
      <c r="C7" s="17">
        <v>11040</v>
      </c>
      <c r="D7" s="17">
        <v>11395</v>
      </c>
      <c r="E7" s="17">
        <v>12242</v>
      </c>
      <c r="F7" s="17">
        <v>14215</v>
      </c>
    </row>
    <row r="8" spans="2:6" ht="14.25" customHeight="1" x14ac:dyDescent="0.3">
      <c r="B8" s="6" t="s">
        <v>106</v>
      </c>
      <c r="C8" s="17">
        <v>321</v>
      </c>
      <c r="D8" s="17">
        <v>1111</v>
      </c>
      <c r="E8" s="17">
        <v>1023</v>
      </c>
      <c r="F8" s="17">
        <v>1312</v>
      </c>
    </row>
    <row r="9" spans="2:6" ht="14.25" customHeight="1" x14ac:dyDescent="0.3">
      <c r="B9" s="6" t="s">
        <v>107</v>
      </c>
      <c r="C9" s="17">
        <v>20289</v>
      </c>
      <c r="D9" s="17">
        <v>23485</v>
      </c>
      <c r="E9" s="17">
        <v>28120</v>
      </c>
      <c r="F9" s="17">
        <v>29505</v>
      </c>
    </row>
    <row r="10" spans="2:6" ht="14.25" customHeight="1" x14ac:dyDescent="0.3">
      <c r="B10" s="6" t="s">
        <v>108</v>
      </c>
      <c r="C10" s="17"/>
      <c r="D10" s="17"/>
      <c r="E10" s="17"/>
      <c r="F10" s="17"/>
    </row>
    <row r="11" spans="2:6" ht="14.25" customHeight="1" x14ac:dyDescent="0.3">
      <c r="B11" s="6" t="s">
        <v>109</v>
      </c>
      <c r="C11" s="17">
        <v>19681</v>
      </c>
      <c r="D11" s="17">
        <v>20890</v>
      </c>
      <c r="E11" s="17">
        <v>21807</v>
      </c>
      <c r="F11" s="17">
        <v>23492</v>
      </c>
    </row>
    <row r="12" spans="2:6" ht="14.25" customHeight="1" x14ac:dyDescent="0.3">
      <c r="B12" s="6" t="s">
        <v>110</v>
      </c>
      <c r="C12" s="17"/>
      <c r="D12" s="17">
        <v>0</v>
      </c>
      <c r="E12" s="17">
        <v>2788</v>
      </c>
      <c r="F12" s="17">
        <v>2890</v>
      </c>
    </row>
    <row r="13" spans="2:6" ht="14.25" customHeight="1" x14ac:dyDescent="0.3">
      <c r="B13" s="6" t="s">
        <v>111</v>
      </c>
      <c r="C13" s="17">
        <v>860</v>
      </c>
      <c r="D13" s="17">
        <v>1025</v>
      </c>
      <c r="E13" s="17">
        <v>2841</v>
      </c>
      <c r="F13" s="17">
        <v>3381</v>
      </c>
    </row>
    <row r="14" spans="2:6" ht="14.25" customHeight="1" x14ac:dyDescent="0.3">
      <c r="B14" s="6" t="s">
        <v>112</v>
      </c>
      <c r="C14" s="17">
        <v>40830</v>
      </c>
      <c r="D14" s="17">
        <v>45400</v>
      </c>
      <c r="E14" s="17">
        <v>55556</v>
      </c>
      <c r="F14" s="17">
        <v>59268</v>
      </c>
    </row>
    <row r="15" spans="2:6" ht="14.25" customHeight="1" x14ac:dyDescent="0.3">
      <c r="B15" s="6" t="s">
        <v>113</v>
      </c>
      <c r="C15" s="17"/>
      <c r="D15" s="17"/>
      <c r="E15" s="17"/>
      <c r="F15" s="17"/>
    </row>
    <row r="16" spans="2:6" ht="14.25" customHeight="1" x14ac:dyDescent="0.3">
      <c r="B16" s="6" t="s">
        <v>114</v>
      </c>
      <c r="C16" s="17">
        <v>11237</v>
      </c>
      <c r="D16" s="17">
        <v>11679</v>
      </c>
      <c r="E16" s="17">
        <v>14172</v>
      </c>
      <c r="F16" s="17">
        <v>16278</v>
      </c>
    </row>
    <row r="17" spans="2:6" ht="14.25" customHeight="1" x14ac:dyDescent="0.3">
      <c r="B17" s="6" t="s">
        <v>115</v>
      </c>
      <c r="C17" s="17">
        <v>2994</v>
      </c>
      <c r="D17" s="17">
        <v>3176</v>
      </c>
      <c r="E17" s="17">
        <v>3605</v>
      </c>
      <c r="F17" s="17">
        <v>4090</v>
      </c>
    </row>
    <row r="18" spans="2:6" ht="14.25" customHeight="1" x14ac:dyDescent="0.3">
      <c r="B18" s="6" t="s">
        <v>116</v>
      </c>
      <c r="C18" s="17">
        <v>1057</v>
      </c>
      <c r="D18" s="17">
        <v>1180</v>
      </c>
      <c r="E18" s="17">
        <v>1393</v>
      </c>
      <c r="F18" s="17">
        <v>1671</v>
      </c>
    </row>
    <row r="19" spans="2:6" ht="14.25" customHeight="1" x14ac:dyDescent="0.3">
      <c r="B19" s="6" t="s">
        <v>117</v>
      </c>
      <c r="C19" s="17">
        <v>1624</v>
      </c>
      <c r="D19" s="17">
        <v>1711</v>
      </c>
      <c r="E19" s="17">
        <v>1851</v>
      </c>
      <c r="F19" s="17">
        <v>2042</v>
      </c>
    </row>
    <row r="20" spans="2:6" ht="14.25" customHeight="1" x14ac:dyDescent="0.3">
      <c r="B20" s="6" t="s">
        <v>118</v>
      </c>
      <c r="C20" s="17">
        <v>90</v>
      </c>
      <c r="D20" s="17">
        <v>1699</v>
      </c>
      <c r="E20" s="17">
        <v>95</v>
      </c>
      <c r="F20" s="17">
        <v>799</v>
      </c>
    </row>
    <row r="21" spans="2:6" ht="14.25" customHeight="1" x14ac:dyDescent="0.3">
      <c r="B21" s="6" t="s">
        <v>119</v>
      </c>
      <c r="C21" s="17">
        <v>2924</v>
      </c>
      <c r="D21" s="17">
        <v>3792</v>
      </c>
      <c r="E21" s="17">
        <v>3728</v>
      </c>
      <c r="F21" s="17">
        <v>4561</v>
      </c>
    </row>
    <row r="22" spans="2:6" ht="14.25" customHeight="1" x14ac:dyDescent="0.3">
      <c r="B22" s="6" t="s">
        <v>120</v>
      </c>
      <c r="C22" s="17">
        <v>19926</v>
      </c>
      <c r="D22" s="17">
        <v>23237</v>
      </c>
      <c r="E22" s="17">
        <v>24844</v>
      </c>
      <c r="F22" s="17">
        <v>29441</v>
      </c>
    </row>
    <row r="23" spans="2:6" ht="14.25" customHeight="1" x14ac:dyDescent="0.3">
      <c r="B23" s="6" t="s">
        <v>121</v>
      </c>
      <c r="C23" s="17"/>
      <c r="D23" s="17"/>
      <c r="E23" s="17"/>
      <c r="F23" s="17"/>
    </row>
    <row r="24" spans="2:6" ht="14.25" customHeight="1" x14ac:dyDescent="0.3">
      <c r="B24" s="6" t="s">
        <v>122</v>
      </c>
      <c r="C24" s="17">
        <v>6487</v>
      </c>
      <c r="D24" s="17">
        <v>5124</v>
      </c>
      <c r="E24" s="17">
        <v>7514</v>
      </c>
      <c r="F24" s="17">
        <v>6692</v>
      </c>
    </row>
    <row r="25" spans="2:6" ht="14.25" customHeight="1" x14ac:dyDescent="0.3">
      <c r="B25" s="6" t="s">
        <v>123</v>
      </c>
      <c r="C25" s="17"/>
      <c r="D25" s="17">
        <v>0</v>
      </c>
      <c r="E25" s="17">
        <v>2558</v>
      </c>
      <c r="F25" s="17">
        <v>2642</v>
      </c>
    </row>
    <row r="26" spans="2:6" ht="14.25" customHeight="1" x14ac:dyDescent="0.3">
      <c r="B26" s="6" t="s">
        <v>124</v>
      </c>
      <c r="C26" s="17">
        <v>1314</v>
      </c>
      <c r="D26" s="17">
        <v>1455</v>
      </c>
      <c r="E26" s="17">
        <v>1935</v>
      </c>
      <c r="F26" s="17">
        <v>2415</v>
      </c>
    </row>
    <row r="27" spans="2:6" ht="14.25" customHeight="1" x14ac:dyDescent="0.3">
      <c r="B27" s="6" t="s">
        <v>125</v>
      </c>
      <c r="C27" s="17">
        <v>27727</v>
      </c>
      <c r="D27" s="17">
        <v>29816</v>
      </c>
      <c r="E27" s="17">
        <v>36851</v>
      </c>
      <c r="F27" s="17">
        <v>41190</v>
      </c>
    </row>
    <row r="28" spans="2:6" ht="14.25" customHeight="1" x14ac:dyDescent="0.3">
      <c r="B28" s="6" t="s">
        <v>126</v>
      </c>
      <c r="C28" s="17"/>
      <c r="D28" s="17"/>
      <c r="E28" s="17"/>
      <c r="F28" s="17"/>
    </row>
    <row r="29" spans="2:6" ht="14.25" customHeight="1" x14ac:dyDescent="0.3">
      <c r="B29" s="6" t="s">
        <v>127</v>
      </c>
      <c r="C29" s="17">
        <v>0</v>
      </c>
      <c r="D29" s="17">
        <v>0</v>
      </c>
      <c r="E29" s="17">
        <v>0</v>
      </c>
      <c r="F29" s="17">
        <v>0</v>
      </c>
    </row>
    <row r="30" spans="2:6" ht="14.25" customHeight="1" x14ac:dyDescent="0.3">
      <c r="B30" s="6" t="s">
        <v>128</v>
      </c>
      <c r="C30" s="17">
        <v>4</v>
      </c>
      <c r="D30" s="17">
        <v>4</v>
      </c>
      <c r="E30" s="17">
        <v>4</v>
      </c>
      <c r="F30" s="17">
        <v>4</v>
      </c>
    </row>
    <row r="31" spans="2:6" ht="14.25" customHeight="1" x14ac:dyDescent="0.3">
      <c r="B31" s="6" t="s">
        <v>129</v>
      </c>
      <c r="C31" s="17">
        <v>6107</v>
      </c>
      <c r="D31" s="17">
        <v>6417</v>
      </c>
      <c r="E31" s="17">
        <v>6698</v>
      </c>
      <c r="F31" s="17">
        <v>7031</v>
      </c>
    </row>
    <row r="32" spans="2:6" ht="14.25" customHeight="1" x14ac:dyDescent="0.3">
      <c r="B32" s="6" t="s">
        <v>130</v>
      </c>
      <c r="C32" s="17">
        <v>-1199</v>
      </c>
      <c r="D32" s="17">
        <v>-1436</v>
      </c>
      <c r="E32" s="17">
        <v>-1297</v>
      </c>
      <c r="F32" s="17">
        <v>-1137</v>
      </c>
    </row>
    <row r="33" spans="2:6" ht="14.25" customHeight="1" x14ac:dyDescent="0.3">
      <c r="B33" s="6" t="s">
        <v>131</v>
      </c>
      <c r="C33" s="17">
        <v>7887</v>
      </c>
      <c r="D33" s="17">
        <v>10258</v>
      </c>
      <c r="E33" s="17">
        <v>12879</v>
      </c>
      <c r="F33" s="17">
        <v>11666</v>
      </c>
    </row>
    <row r="34" spans="2:6" ht="14.25" customHeight="1" x14ac:dyDescent="0.3">
      <c r="B34" s="6" t="s">
        <v>132</v>
      </c>
      <c r="C34" s="17">
        <v>12799</v>
      </c>
      <c r="D34" s="17">
        <v>15243</v>
      </c>
      <c r="E34" s="17">
        <v>18284</v>
      </c>
      <c r="F34" s="17">
        <v>17564</v>
      </c>
    </row>
    <row r="35" spans="2:6" ht="14.25" customHeight="1" x14ac:dyDescent="0.3">
      <c r="B35" s="6" t="s">
        <v>133</v>
      </c>
      <c r="C35" s="17">
        <v>304</v>
      </c>
      <c r="D35" s="17">
        <v>341</v>
      </c>
      <c r="E35" s="17">
        <v>421</v>
      </c>
      <c r="F35" s="17">
        <v>514</v>
      </c>
    </row>
    <row r="36" spans="2:6" ht="14.25" customHeight="1" x14ac:dyDescent="0.3">
      <c r="B36" s="6" t="s">
        <v>134</v>
      </c>
      <c r="C36" s="17">
        <v>13103</v>
      </c>
      <c r="D36" s="17">
        <v>15584</v>
      </c>
      <c r="E36" s="17">
        <v>18705</v>
      </c>
      <c r="F36" s="17">
        <v>18078</v>
      </c>
    </row>
    <row r="37" spans="2:6" ht="14.25" customHeight="1" x14ac:dyDescent="0.3">
      <c r="B37" s="6" t="s">
        <v>135</v>
      </c>
      <c r="C37" s="17">
        <v>40830</v>
      </c>
      <c r="D37" s="17">
        <v>45400</v>
      </c>
      <c r="E37" s="17">
        <v>55556</v>
      </c>
      <c r="F37" s="17">
        <v>59268</v>
      </c>
    </row>
    <row r="38" spans="2:6" ht="14.25" customHeight="1" x14ac:dyDescent="0.3"/>
    <row r="39" spans="2:6" ht="14.25" customHeight="1" x14ac:dyDescent="0.3"/>
    <row r="40" spans="2:6" ht="14.25" customHeight="1" x14ac:dyDescent="0.3"/>
    <row r="41" spans="2:6" ht="14.25" customHeight="1" x14ac:dyDescent="0.3"/>
    <row r="42" spans="2:6" ht="14.25" customHeight="1" x14ac:dyDescent="0.3"/>
    <row r="43" spans="2:6" ht="14.25" customHeight="1" x14ac:dyDescent="0.3"/>
    <row r="44" spans="2:6" ht="14.25" customHeight="1" x14ac:dyDescent="0.3"/>
    <row r="45" spans="2:6" ht="14.25" customHeight="1" x14ac:dyDescent="0.3"/>
    <row r="46" spans="2:6" ht="14.25" customHeight="1" x14ac:dyDescent="0.3"/>
    <row r="47" spans="2:6" ht="14.25" customHeight="1" x14ac:dyDescent="0.3"/>
    <row r="48" spans="2:6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E1000"/>
  <sheetViews>
    <sheetView workbookViewId="0">
      <selection activeCell="D37" sqref="D37"/>
    </sheetView>
  </sheetViews>
  <sheetFormatPr defaultColWidth="14.44140625" defaultRowHeight="15" customHeight="1" x14ac:dyDescent="0.3"/>
  <cols>
    <col min="1" max="1" width="8.88671875" customWidth="1"/>
    <col min="2" max="2" width="101.44140625" customWidth="1"/>
    <col min="3" max="5" width="15.44140625" customWidth="1"/>
    <col min="6" max="26" width="8.88671875" customWidth="1"/>
  </cols>
  <sheetData>
    <row r="1" spans="2:5" ht="14.25" customHeight="1" x14ac:dyDescent="0.3"/>
    <row r="2" spans="2:5" ht="14.25" customHeight="1" x14ac:dyDescent="0.3">
      <c r="B2" s="6" t="s">
        <v>136</v>
      </c>
    </row>
    <row r="3" spans="2:5" ht="14.25" customHeight="1" x14ac:dyDescent="0.3">
      <c r="C3" s="6" t="s">
        <v>80</v>
      </c>
      <c r="D3" s="6" t="s">
        <v>81</v>
      </c>
      <c r="E3" s="6" t="s">
        <v>82</v>
      </c>
    </row>
    <row r="4" spans="2:5" ht="14.25" customHeight="1" x14ac:dyDescent="0.3">
      <c r="B4" s="6" t="s">
        <v>137</v>
      </c>
    </row>
    <row r="5" spans="2:5" ht="14.25" customHeight="1" x14ac:dyDescent="0.3">
      <c r="B5" s="6" t="s">
        <v>138</v>
      </c>
      <c r="C5" s="6">
        <v>3704</v>
      </c>
      <c r="D5" s="6">
        <v>4059</v>
      </c>
      <c r="E5" s="6">
        <v>5079</v>
      </c>
    </row>
    <row r="6" spans="2:5" ht="14.25" customHeight="1" x14ac:dyDescent="0.3">
      <c r="B6" s="6" t="s">
        <v>139</v>
      </c>
    </row>
    <row r="7" spans="2:5" ht="14.25" customHeight="1" x14ac:dyDescent="0.3">
      <c r="B7" s="6" t="s">
        <v>140</v>
      </c>
      <c r="C7" s="6">
        <v>1492</v>
      </c>
      <c r="D7" s="6">
        <v>1645</v>
      </c>
      <c r="E7" s="6">
        <v>1781</v>
      </c>
    </row>
    <row r="8" spans="2:5" ht="14.25" customHeight="1" x14ac:dyDescent="0.3">
      <c r="B8" s="6" t="s">
        <v>141</v>
      </c>
      <c r="C8" s="6">
        <v>0</v>
      </c>
      <c r="D8" s="6">
        <v>194</v>
      </c>
      <c r="E8" s="6">
        <v>286</v>
      </c>
    </row>
    <row r="9" spans="2:5" ht="14.25" customHeight="1" x14ac:dyDescent="0.3">
      <c r="B9" s="6" t="s">
        <v>142</v>
      </c>
      <c r="C9" s="6">
        <v>595</v>
      </c>
      <c r="D9" s="6">
        <v>619</v>
      </c>
      <c r="E9" s="6">
        <v>665</v>
      </c>
    </row>
    <row r="10" spans="2:5" ht="14.25" customHeight="1" x14ac:dyDescent="0.3">
      <c r="B10" s="6" t="s">
        <v>143</v>
      </c>
      <c r="C10" s="6">
        <v>9</v>
      </c>
      <c r="D10" s="6">
        <v>42</v>
      </c>
      <c r="E10" s="6">
        <v>85</v>
      </c>
    </row>
    <row r="11" spans="2:5" ht="14.25" customHeight="1" x14ac:dyDescent="0.3">
      <c r="B11" s="6" t="s">
        <v>144</v>
      </c>
      <c r="C11" s="6">
        <v>147</v>
      </c>
      <c r="D11" s="6">
        <v>104</v>
      </c>
      <c r="E11" s="6">
        <v>59</v>
      </c>
    </row>
    <row r="12" spans="2:5" ht="14.25" customHeight="1" x14ac:dyDescent="0.3">
      <c r="B12" s="6" t="s">
        <v>145</v>
      </c>
    </row>
    <row r="13" spans="2:5" ht="14.25" customHeight="1" x14ac:dyDescent="0.3">
      <c r="B13" s="6" t="s">
        <v>105</v>
      </c>
      <c r="C13" s="6">
        <v>-536</v>
      </c>
      <c r="D13" s="6">
        <v>-791</v>
      </c>
      <c r="E13" s="6">
        <v>-1892</v>
      </c>
    </row>
    <row r="14" spans="2:5" ht="14.25" customHeight="1" x14ac:dyDescent="0.3">
      <c r="B14" s="6" t="s">
        <v>114</v>
      </c>
      <c r="C14" s="6">
        <v>322</v>
      </c>
      <c r="D14" s="6">
        <v>2261</v>
      </c>
      <c r="E14" s="6">
        <v>1838</v>
      </c>
    </row>
    <row r="15" spans="2:5" ht="14.25" customHeight="1" x14ac:dyDescent="0.3">
      <c r="B15" s="6" t="s">
        <v>146</v>
      </c>
      <c r="C15" s="6">
        <v>623</v>
      </c>
      <c r="D15" s="6">
        <v>728</v>
      </c>
      <c r="E15" s="6">
        <v>1057</v>
      </c>
    </row>
    <row r="16" spans="2:5" ht="14.25" customHeight="1" x14ac:dyDescent="0.3">
      <c r="B16" s="6" t="s">
        <v>147</v>
      </c>
      <c r="C16" s="6">
        <v>6356</v>
      </c>
      <c r="D16" s="6">
        <v>8861</v>
      </c>
      <c r="E16" s="6">
        <v>8958</v>
      </c>
    </row>
    <row r="17" spans="2:5" ht="14.25" customHeight="1" x14ac:dyDescent="0.3">
      <c r="B17" s="6" t="s">
        <v>148</v>
      </c>
    </row>
    <row r="18" spans="2:5" ht="14.25" customHeight="1" x14ac:dyDescent="0.3">
      <c r="B18" s="6" t="s">
        <v>149</v>
      </c>
      <c r="C18" s="6">
        <v>-1094</v>
      </c>
      <c r="D18" s="6">
        <v>-1626</v>
      </c>
      <c r="E18" s="6">
        <v>-1331</v>
      </c>
    </row>
    <row r="19" spans="2:5" ht="14.25" customHeight="1" x14ac:dyDescent="0.3">
      <c r="B19" s="6" t="s">
        <v>150</v>
      </c>
      <c r="C19" s="6">
        <v>1231</v>
      </c>
      <c r="D19" s="6">
        <v>1678</v>
      </c>
      <c r="E19" s="6">
        <v>1446</v>
      </c>
    </row>
    <row r="20" spans="2:5" ht="14.25" customHeight="1" x14ac:dyDescent="0.3">
      <c r="B20" s="6" t="s">
        <v>151</v>
      </c>
      <c r="C20" s="6">
        <v>-2998</v>
      </c>
      <c r="D20" s="6">
        <v>-2810</v>
      </c>
      <c r="E20" s="6">
        <v>-3588</v>
      </c>
    </row>
    <row r="21" spans="2:5" ht="14.25" customHeight="1" x14ac:dyDescent="0.3">
      <c r="B21" s="6" t="s">
        <v>152</v>
      </c>
      <c r="C21" s="6">
        <v>0</v>
      </c>
      <c r="D21" s="6">
        <v>-1163</v>
      </c>
      <c r="E21" s="6">
        <v>0</v>
      </c>
    </row>
    <row r="22" spans="2:5" ht="14.25" customHeight="1" x14ac:dyDescent="0.3">
      <c r="B22" s="6" t="s">
        <v>153</v>
      </c>
      <c r="C22" s="6">
        <v>-4</v>
      </c>
      <c r="D22" s="6">
        <v>30</v>
      </c>
      <c r="E22" s="6">
        <v>-62</v>
      </c>
    </row>
    <row r="23" spans="2:5" ht="14.25" customHeight="1" x14ac:dyDescent="0.3">
      <c r="B23" s="6" t="s">
        <v>154</v>
      </c>
      <c r="C23" s="6">
        <v>-2865</v>
      </c>
      <c r="D23" s="6">
        <v>-3891</v>
      </c>
      <c r="E23" s="6">
        <v>-3535</v>
      </c>
    </row>
    <row r="24" spans="2:5" ht="14.25" customHeight="1" x14ac:dyDescent="0.3">
      <c r="B24" s="6" t="s">
        <v>155</v>
      </c>
    </row>
    <row r="25" spans="2:5" ht="14.25" customHeight="1" x14ac:dyDescent="0.3">
      <c r="B25" s="6" t="s">
        <v>156</v>
      </c>
      <c r="C25" s="6">
        <v>210</v>
      </c>
      <c r="D25" s="6">
        <v>137</v>
      </c>
      <c r="E25" s="6">
        <v>188</v>
      </c>
    </row>
    <row r="26" spans="2:5" ht="14.25" customHeight="1" x14ac:dyDescent="0.3">
      <c r="B26" s="6" t="s">
        <v>157</v>
      </c>
      <c r="C26" s="6">
        <v>0</v>
      </c>
      <c r="D26" s="6">
        <v>0</v>
      </c>
      <c r="E26" s="6">
        <v>41</v>
      </c>
    </row>
    <row r="27" spans="2:5" ht="14.25" customHeight="1" x14ac:dyDescent="0.3">
      <c r="B27" s="6" t="s">
        <v>158</v>
      </c>
      <c r="C27" s="6">
        <v>298</v>
      </c>
      <c r="D27" s="6">
        <v>3992</v>
      </c>
      <c r="E27" s="6">
        <v>0</v>
      </c>
    </row>
    <row r="28" spans="2:5" ht="14.25" customHeight="1" x14ac:dyDescent="0.3">
      <c r="B28" s="6" t="s">
        <v>159</v>
      </c>
      <c r="C28" s="6">
        <v>-89</v>
      </c>
      <c r="D28" s="6">
        <v>-3200</v>
      </c>
      <c r="E28" s="6">
        <v>-94</v>
      </c>
    </row>
    <row r="29" spans="2:5" ht="14.25" customHeight="1" x14ac:dyDescent="0.3">
      <c r="B29" s="6" t="s">
        <v>160</v>
      </c>
      <c r="C29" s="6">
        <v>-272</v>
      </c>
      <c r="D29" s="6">
        <v>-330</v>
      </c>
      <c r="E29" s="6">
        <v>-312</v>
      </c>
    </row>
    <row r="30" spans="2:5" ht="14.25" customHeight="1" x14ac:dyDescent="0.3">
      <c r="B30" s="6" t="s">
        <v>161</v>
      </c>
      <c r="C30" s="6">
        <v>-247</v>
      </c>
      <c r="D30" s="6">
        <v>-196</v>
      </c>
      <c r="E30" s="6">
        <v>-496</v>
      </c>
    </row>
    <row r="31" spans="2:5" ht="14.25" customHeight="1" x14ac:dyDescent="0.3">
      <c r="B31" s="6" t="s">
        <v>162</v>
      </c>
      <c r="C31" s="6">
        <v>-1038</v>
      </c>
      <c r="D31" s="6">
        <v>-1479</v>
      </c>
      <c r="E31" s="6">
        <v>-5748</v>
      </c>
    </row>
    <row r="32" spans="2:5" ht="14.25" customHeight="1" x14ac:dyDescent="0.3">
      <c r="B32" s="6" t="s">
        <v>163</v>
      </c>
      <c r="C32" s="6">
        <v>-9</v>
      </c>
      <c r="D32" s="6">
        <v>-71</v>
      </c>
      <c r="E32" s="6">
        <v>-67</v>
      </c>
    </row>
    <row r="33" spans="2:5" ht="14.25" customHeight="1" x14ac:dyDescent="0.3">
      <c r="B33" s="6" t="s">
        <v>164</v>
      </c>
      <c r="C33" s="6">
        <v>-1147</v>
      </c>
      <c r="D33" s="6">
        <v>-1147</v>
      </c>
      <c r="E33" s="6">
        <v>-6488</v>
      </c>
    </row>
    <row r="34" spans="2:5" ht="14.25" customHeight="1" x14ac:dyDescent="0.3">
      <c r="B34" s="6" t="s">
        <v>165</v>
      </c>
      <c r="C34" s="6">
        <v>-15</v>
      </c>
      <c r="D34" s="6">
        <v>70</v>
      </c>
      <c r="E34" s="6">
        <v>46</v>
      </c>
    </row>
    <row r="35" spans="2:5" ht="14.25" customHeight="1" x14ac:dyDescent="0.3">
      <c r="B35" s="6" t="s">
        <v>166</v>
      </c>
      <c r="C35" s="6">
        <v>2329</v>
      </c>
      <c r="D35" s="6">
        <v>3893</v>
      </c>
      <c r="E35" s="6">
        <v>-1019</v>
      </c>
    </row>
    <row r="36" spans="2:5" ht="14.25" customHeight="1" x14ac:dyDescent="0.3">
      <c r="B36" s="6" t="s">
        <v>167</v>
      </c>
      <c r="C36" s="6">
        <v>6055</v>
      </c>
      <c r="D36" s="6">
        <v>8384</v>
      </c>
      <c r="E36" s="6">
        <v>12277</v>
      </c>
    </row>
    <row r="37" spans="2:5" ht="14.25" customHeight="1" x14ac:dyDescent="0.3">
      <c r="B37" s="6" t="s">
        <v>168</v>
      </c>
      <c r="C37" s="6">
        <v>8384</v>
      </c>
      <c r="D37" s="6">
        <v>12277</v>
      </c>
      <c r="E37" s="6">
        <v>11258</v>
      </c>
    </row>
    <row r="38" spans="2:5" ht="14.25" customHeight="1" x14ac:dyDescent="0.3">
      <c r="B38" s="6" t="s">
        <v>169</v>
      </c>
    </row>
    <row r="39" spans="2:5" ht="14.25" customHeight="1" x14ac:dyDescent="0.3">
      <c r="B39" s="6" t="s">
        <v>170</v>
      </c>
      <c r="C39" s="6">
        <v>141</v>
      </c>
      <c r="D39" s="6">
        <v>124</v>
      </c>
      <c r="E39" s="6">
        <v>149</v>
      </c>
    </row>
    <row r="40" spans="2:5" ht="14.25" customHeight="1" x14ac:dyDescent="0.3">
      <c r="B40" s="6" t="s">
        <v>171</v>
      </c>
      <c r="C40" s="6">
        <v>1187</v>
      </c>
      <c r="D40" s="6">
        <v>1052</v>
      </c>
      <c r="E40" s="6">
        <v>1527</v>
      </c>
    </row>
    <row r="41" spans="2:5" ht="14.25" customHeight="1" x14ac:dyDescent="0.3">
      <c r="B41" s="6" t="s">
        <v>172</v>
      </c>
    </row>
    <row r="42" spans="2:5" ht="14.25" customHeight="1" x14ac:dyDescent="0.3">
      <c r="B42" s="6" t="s">
        <v>173</v>
      </c>
      <c r="C42" s="6">
        <v>286</v>
      </c>
      <c r="D42" s="6">
        <v>0</v>
      </c>
      <c r="E42" s="6">
        <v>0</v>
      </c>
    </row>
    <row r="43" spans="2:5" ht="14.25" customHeight="1" x14ac:dyDescent="0.3"/>
    <row r="44" spans="2:5" ht="14.25" customHeight="1" x14ac:dyDescent="0.3"/>
    <row r="45" spans="2:5" ht="14.25" customHeight="1" x14ac:dyDescent="0.3"/>
    <row r="46" spans="2:5" ht="14.25" customHeight="1" x14ac:dyDescent="0.3"/>
    <row r="47" spans="2:5" ht="14.25" customHeight="1" x14ac:dyDescent="0.3"/>
    <row r="48" spans="2:5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Free Cash Flow</vt:lpstr>
      <vt:lpstr>Fixed Assets</vt:lpstr>
      <vt:lpstr>Net Working Capital</vt:lpstr>
      <vt:lpstr>DCF</vt:lpstr>
      <vt:lpstr>WACC</vt:lpstr>
      <vt:lpstr>Income Statement</vt:lpstr>
      <vt:lpstr>Balance Sheet</vt:lpstr>
      <vt:lpstr>Cash Flow Statement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Q</dc:creator>
  <cp:lastModifiedBy>Anjani Kumar Mishra</cp:lastModifiedBy>
  <dcterms:created xsi:type="dcterms:W3CDTF">2022-06-25T16:24:49Z</dcterms:created>
  <dcterms:modified xsi:type="dcterms:W3CDTF">2026-04-07T17:20:23Z</dcterms:modified>
</cp:coreProperties>
</file>