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inanj\Documents\GitHub\inakm.github.io\myprojects\ExelProj\AI_Audit\"/>
    </mc:Choice>
  </mc:AlternateContent>
  <xr:revisionPtr revIDLastSave="0" documentId="13_ncr:1_{1B16E1D4-72CF-432F-9119-F3E36D8CC63D}" xr6:coauthVersionLast="47" xr6:coauthVersionMax="47" xr10:uidLastSave="{00000000-0000-0000-0000-000000000000}"/>
  <bookViews>
    <workbookView xWindow="-108" yWindow="-108" windowWidth="30936" windowHeight="18696" activeTab="3" xr2:uid="{00000000-000D-0000-FFFF-FFFF00000000}"/>
  </bookViews>
  <sheets>
    <sheet name="Audit Report" sheetId="1" r:id="rId1"/>
    <sheet name="Drivers" sheetId="2" r:id="rId2"/>
    <sheet name="P&amp;L" sheetId="3" r:id="rId3"/>
    <sheet name="CF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4" l="1"/>
  <c r="C7" i="4"/>
  <c r="F6" i="4"/>
  <c r="C6" i="4"/>
  <c r="C9" i="4" s="1"/>
  <c r="D2" i="4"/>
  <c r="E2" i="4" s="1"/>
  <c r="F2" i="4" s="1"/>
  <c r="G2" i="4" s="1"/>
  <c r="H2" i="4" s="1"/>
  <c r="H18" i="3"/>
  <c r="G18" i="3"/>
  <c r="F18" i="3"/>
  <c r="E18" i="3"/>
  <c r="D18" i="3"/>
  <c r="H15" i="3"/>
  <c r="H4" i="4" s="1"/>
  <c r="G15" i="3"/>
  <c r="G4" i="4" s="1"/>
  <c r="F15" i="3"/>
  <c r="F4" i="4" s="1"/>
  <c r="E15" i="3"/>
  <c r="E4" i="4" s="1"/>
  <c r="D15" i="3"/>
  <c r="D4" i="4" s="1"/>
  <c r="D10" i="3"/>
  <c r="H9" i="3"/>
  <c r="G9" i="3"/>
  <c r="F9" i="3"/>
  <c r="E9" i="3"/>
  <c r="D9" i="3"/>
  <c r="D8" i="3"/>
  <c r="E8" i="3" s="1"/>
  <c r="F8" i="3" s="1"/>
  <c r="G8" i="3" s="1"/>
  <c r="H8" i="3" s="1"/>
  <c r="D7" i="3"/>
  <c r="E7" i="3" s="1"/>
  <c r="F7" i="3" s="1"/>
  <c r="G7" i="3" s="1"/>
  <c r="H7" i="3" s="1"/>
  <c r="D6" i="3"/>
  <c r="E6" i="3" s="1"/>
  <c r="D3" i="3"/>
  <c r="D2" i="3"/>
  <c r="E2" i="3" s="1"/>
  <c r="F2" i="3" s="1"/>
  <c r="G2" i="3" s="1"/>
  <c r="H2" i="3" s="1"/>
  <c r="E6" i="2"/>
  <c r="F6" i="3" l="1"/>
  <c r="D12" i="3"/>
  <c r="D14" i="3" s="1"/>
  <c r="D16" i="3" s="1"/>
  <c r="D20" i="3" s="1"/>
  <c r="D22" i="3" s="1"/>
  <c r="D3" i="4" s="1"/>
  <c r="D9" i="4" s="1"/>
  <c r="E3" i="3"/>
  <c r="F3" i="3" l="1"/>
  <c r="E10" i="3"/>
  <c r="E12" i="3" s="1"/>
  <c r="E14" i="3" s="1"/>
  <c r="E16" i="3" s="1"/>
  <c r="E20" i="3" s="1"/>
  <c r="E22" i="3" s="1"/>
  <c r="E3" i="4" s="1"/>
  <c r="E9" i="4" s="1"/>
  <c r="G6" i="3"/>
  <c r="H6" i="3" l="1"/>
  <c r="G3" i="3"/>
  <c r="F10" i="3"/>
  <c r="F12" i="3" s="1"/>
  <c r="F14" i="3" s="1"/>
  <c r="F16" i="3" s="1"/>
  <c r="F20" i="3" s="1"/>
  <c r="F22" i="3" s="1"/>
  <c r="F3" i="4" s="1"/>
  <c r="F9" i="4" s="1"/>
  <c r="H3" i="3" l="1"/>
  <c r="G10" i="3"/>
  <c r="G12" i="3" s="1"/>
  <c r="G14" i="3" s="1"/>
  <c r="G16" i="3" s="1"/>
  <c r="G20" i="3" s="1"/>
  <c r="G22" i="3" s="1"/>
  <c r="G3" i="4" s="1"/>
  <c r="G9" i="4" s="1"/>
  <c r="H10" i="3" l="1"/>
  <c r="H12" i="3" s="1"/>
  <c r="H14" i="3" s="1"/>
  <c r="H16" i="3" s="1"/>
  <c r="H20" i="3" s="1"/>
  <c r="H22" i="3" s="1"/>
  <c r="H3" i="4" s="1"/>
  <c r="H9" i="4" s="1"/>
</calcChain>
</file>

<file path=xl/sharedStrings.xml><?xml version="1.0" encoding="utf-8"?>
<sst xmlns="http://schemas.openxmlformats.org/spreadsheetml/2006/main" count="370" uniqueCount="307">
  <si>
    <t>STARTUP FINANCIAL MODEL — COMPLETE AUDIT REPORT</t>
  </si>
  <si>
    <t>Taxi Services Startup  |  India  |  Audit Scope: Drivers, P&amp;L, Cash Flow Sheets</t>
  </si>
  <si>
    <t>Covers: Assumption drivers, formula logic, business sense, Indian market benchmarks</t>
  </si>
  <si>
    <t>AUDIT SCORECARD</t>
  </si>
  <si>
    <t>#</t>
  </si>
  <si>
    <t>Severity</t>
  </si>
  <si>
    <t>Count</t>
  </si>
  <si>
    <t>Primary Impact</t>
  </si>
  <si>
    <t>Status</t>
  </si>
  <si>
    <t>CRITICAL</t>
  </si>
  <si>
    <t>P&amp;L completely non-representative due to formula errors</t>
  </si>
  <si>
    <t>Fix Immediately</t>
  </si>
  <si>
    <t>MAJOR</t>
  </si>
  <si>
    <t>CF &amp; P&amp;L structurally wrong — cannot be used for decisions</t>
  </si>
  <si>
    <t>Fix Before Use</t>
  </si>
  <si>
    <t>MODERATE</t>
  </si>
  <si>
    <t>India benchmarks off / structural gaps</t>
  </si>
  <si>
    <t>Review &amp; Update</t>
  </si>
  <si>
    <t>MINOR</t>
  </si>
  <si>
    <t>Presentation &amp; formula hygiene</t>
  </si>
  <si>
    <t>Nice to Fix</t>
  </si>
  <si>
    <t xml:space="preserve">  SECTION 1 — DRIVERS SHEET AUDIT</t>
  </si>
  <si>
    <t>Finding / Issue</t>
  </si>
  <si>
    <t>Recommended Fix</t>
  </si>
  <si>
    <t>Benchmark / Source</t>
  </si>
  <si>
    <t>D-1</t>
  </si>
  <si>
    <t>DISTANCE x TRIPS = 1,500 km/day per car.
300 km/trip x 5 trips = 1,500 km/day. This is physically impossible (18+ hrs driving non-stop).
This error propagates into Fuel, Driver, Maintenance &amp; Toll calculations.</t>
  </si>
  <si>
    <t>Reframe: 300 km = DAILY total distance (not per trip).
For intercity model: 1-2 trips/day of 150-300 km each.
For city model: 20-30 trips/day of 5-10 km each, ~150-200 km total.</t>
  </si>
  <si>
    <t>Indian intercity taxi: 200-400 km/day max.
City cab (Ola/Uber): 150-200 km/day.
Source: CRISIL, SIAM 2023 mobility report.</t>
  </si>
  <si>
    <t>D-2</t>
  </si>
  <si>
    <t>DRIVER COST ₹3,000 multiplied by Days x Trips = ₹45,00,000/year per driver.
This implies ₹3,000 is per-trip cost. Actual meaning: ₹3,000/month salary.
Formula overstates driver cost by ~125 times.</t>
  </si>
  <si>
    <t>Change unit to monthly salary.
Formula: =Drivers!E15 x 12 (or x No. of Months).
Realistic driver salary: ₹15,000-22,000/month for commercial taxi driver.</t>
  </si>
  <si>
    <t>Driver salary India 2024: ₹15,000-22,000/month outstation/city.
Source: Naukri.com, Indeed India salary survey 2024.</t>
  </si>
  <si>
    <t>D-3</t>
  </si>
  <si>
    <t>MAINTENANCE ₹1,000 multiplied by Days x Trips = ₹15,00,000/year per car.
Actual annual maintenance of a taxi sedan is ₹60,000-1,80,000/year.
Formula treats ₹1,000 as per-trip cost instead of per-month.</t>
  </si>
  <si>
    <t>Change unit to monthly maintenance cost.
Formula: =Drivers!E16 x 12.
Realistic: ₹8,000-12,000/month for a commercial vehicle doing 300 km/day.</t>
  </si>
  <si>
    <t>Commercial vehicle maintenance: ₹8k-15k/month.
Source: HDFC Ergo fleet cost study 2023, Maruti True Value data.</t>
  </si>
  <si>
    <t>D-4</t>
  </si>
  <si>
    <t>SLM RATE 20% (cell B7) IS DEFINED BUT NEVER USED IN ANY FORMULA.
Depreciation in P&amp;L uses (Cost-Resale)/Life = ₹2,66,667.
SLM at 20% would give ₹2,00,000/year. Two methods contradict each other.</t>
  </si>
  <si>
    <t>Either: (a) Remove SLM cell and keep current formula, or
(b) Use SLM: =Drivers!B4 x Drivers!B7 for annual dep.
Add IF logic to stop dep at end of asset life: =IF(year&lt;=B5, dep, 0).</t>
  </si>
  <si>
    <t>IT Act block rate for commercial vehicles: 30%.
Companies Act 2013 Sch II useful life motor vehicles: 8 years.
Model's 3-year life is aggressive but acceptable for startup.</t>
  </si>
  <si>
    <t>D-5</t>
  </si>
  <si>
    <t>NO FLEET SIZE DRIVER — entire model is built for 1 car only.
A single-car taxi operation (₹10L investment) is not a viable startup.
All revenues and costs need to scale with fleet size.</t>
  </si>
  <si>
    <t>Add: 'No. of Cars' driver (e.g. Y1=10, Y2=15, Y3=20, Y4=25, Y5=30).
Multiply all revenue and cost formulas by fleet size.
CapEx = Cars x Car_Cost.</t>
  </si>
  <si>
    <t>Minimum viable fleet in India: 10-25 cars.
Break-even typically at 15-20 cars for intercity model.
Source: Ola franchise economics, RedBus fleet reports.</t>
  </si>
  <si>
    <t>D-6</t>
  </si>
  <si>
    <t>FUEL PRICE ₹80/litre is understated.
Current petrol prices in Indian metros: ₹94-107/litre.
Diesel: ₹87-92/litre. CNG even cheaper and widely used for commercial fleets.</t>
  </si>
  <si>
    <t>Update to: Petrol = ₹103/l; Diesel = ₹90/l.
Better: Switch to CNG assumption (₹82/kg, 25 km/kg) for realistic fleet economics.
CNG reduces fuel cost by ~40% vs petrol.</t>
  </si>
  <si>
    <t>Fuel prices India Apr 2024: Petrol ₹94-107, Diesel ₹87-92, CNG ₹75-90/kg.
Source: Indian Oil Corp, PPAC India website.</t>
  </si>
  <si>
    <t>D-7</t>
  </si>
  <si>
    <t>TICKET PRICE ₹500/seat for 300 km route = ₹1.67/km per seat.
This is plausible for shared intercity taxi but should be documented.
No pricing rationale or comparator in the model.</t>
  </si>
  <si>
    <t>Add comment/note: validate against actual route pricing.
Shared intercity: ₹500-700 realistic (e.g., Hyderabad-Vijayawada, Pune-Mumbai).
Exclusive/private taxi: ₹2,000-3,000 for 300km.</t>
  </si>
  <si>
    <t>Intercity shared taxi India: ₹400-800 for 200-400 km.
Ola Outstation: ~₹14-18/km. Source: Ola app, MakeMyTrip cab 2024.</t>
  </si>
  <si>
    <t>D-8</t>
  </si>
  <si>
    <t>SPELLING ERRORS: 'Maintaince' should be 'Maintenance'; 'Esclation' should be 'Escalation'; 'EC of Driver &amp; M' is unclear.</t>
  </si>
  <si>
    <t>Fix labels to: 'Maintenance', 'Escalation Cost', 'Escalation (Driver &amp; Maintenance)'.</t>
  </si>
  <si>
    <t>—</t>
  </si>
  <si>
    <t xml:space="preserve">  SECTION 2 — P&amp;L SHEET AUDIT</t>
  </si>
  <si>
    <t>P-1</t>
  </si>
  <si>
    <t>P&amp;L ENTIRELY DISTORTED BY COST FORMULA ERRORS.
Revenue Y1: ₹15L vs Total Expenses: ₹92.25L (6x ratio).
This is because Driver and Maintenance are overstated by 125x.
The model currently shows a business that can never be viable — this is a formula artifact, not reality.</t>
  </si>
  <si>
    <t>Fix D-2 and D-3 first. After correction, expected Y1 expenses (1 car): ₹8-10L.
With a proper fleet of 10 cars, revenue: ₹1.5 Cr/year vs expenses: ~₹80-90L/year.
EBITDA can turn positive at scale.</t>
  </si>
  <si>
    <t>P-2</t>
  </si>
  <si>
    <t>DEPRECIATION CONTINUES BEYOND ASSET LIFE.
Car life = 3 years; model = 5 years.
In Y4 &amp; Y5, car has theoretically been sold (resale ₹2L shown in CF Y2), yet P&amp;L still charges ₹2,66,667/year depreciation.</t>
  </si>
  <si>
    <t>Add IF logic: =IF(D2&lt;=Drivers!$B$5, (Drivers!$B$4-Drivers!$B$6)/Drivers!$B$5, 0)
OR: Add a replacement car in Y3 CapEx with fresh depreciation starting Y4.</t>
  </si>
  <si>
    <t>Ind AS 16: Depreciation ceases when asset is derecognized or at end of useful life.</t>
  </si>
  <si>
    <t>P-3</t>
  </si>
  <si>
    <t>TAX HARDCODED AS ZERO (not formula-driven).
Cells D21:H21 contain the literal value 0, not a formula.
If the model is ever corrected and shows profit, tax will NOT be captured automatically.</t>
  </si>
  <si>
    <t>Replace with formula: =MAX(0, D20*Drivers!$H$4)
This ensures: (a) no tax when loss-making, (b) correct tax when profitable.</t>
  </si>
  <si>
    <t>India corporate tax (new regime): 22% + surcharges = 25.17% effective.
Startup India (Sec 80-IAC): 3-year tax holiday available.
Use 25% as conservative base.</t>
  </si>
  <si>
    <t>P-4</t>
  </si>
  <si>
    <t>INTEREST IS FLAT AT ₹36,000/YEAR FOR ALL 5 YEARS.
In reality, loan principal reduces over time (via EMI or annual repayments) so interest expense should decline.
No amortization schedule exists in the model.</t>
  </si>
  <si>
    <t>Build a Debt Schedule: Opening Balance, Annual Repayment, Closing Balance.
Interest = Closing Balance x Rate.
Link P&amp;L Interest line to Debt Schedule.</t>
  </si>
  <si>
    <t>Indian commercial vehicle loans: 3-5 year tenure, EMI-based.
SBI commercial vehicle loan rate: 9-11% p.a. (Apr 2024).</t>
  </si>
  <si>
    <t>P-5</t>
  </si>
  <si>
    <t>TOLL CHARGES DO NOT ESCALATE YEAR-OVER-YEAR.
All other cost lines grow at 10% but Toll uses a fixed formula referencing Drivers directly (no growth).
NHAI tolls historically increase 5-10% annually.</t>
  </si>
  <si>
    <t>Apply escalation from Y2: =E9*(1+Drivers!$E$14)
Or use a separate toll escalation rate (5-8%).</t>
  </si>
  <si>
    <t>NHAI toll revision: typically 5-8% p.a. (WPI-linked). Source: NHAI Annual Report 2023-24.</t>
  </si>
  <si>
    <t>P-6</t>
  </si>
  <si>
    <t>NO MARGIN % ROWS IN P&amp;L.
No Gross Margin %, EBITDA Margin %, or PAT Margin % makes it impossible to benchmark against industry.</t>
  </si>
  <si>
    <t>Add % rows below each subtotal:
  EBITDA Margin: =D14/D3
  PAT Margin: =D22/D3
Format as 0.0%.</t>
  </si>
  <si>
    <t>Indian taxi aggregator EBITDA margins (mature ops): 8-15%.
Early-stage: typically negative for first 2-3 years.</t>
  </si>
  <si>
    <t>P-7</t>
  </si>
  <si>
    <t>NO GROSS PROFIT LINE.
Direct costs (Fuel, Driver) and indirect costs (Toll, Misc) are not separated, making unit economics analysis impossible.</t>
  </si>
  <si>
    <t>Add Gross Profit = Revenue - Fuel - Driver - Maintenance.
Then: EBITDA = Gross Profit - Toll - Misc Exp.</t>
  </si>
  <si>
    <t xml:space="preserve">  SECTION 3 — CASH FLOW SHEET AUDIT</t>
  </si>
  <si>
    <t>CF-1</t>
  </si>
  <si>
    <t>RESALE PROCEEDS IN WRONG YEAR.
CF Row 6, Column F (Year 2) = Drivers!B6 = ₹2,00,000.
But car life = 3 years, so resale should occur in Year 3 (Column G), not Year 2.
This mis-timing misrepresents cash inflows by one year.</t>
  </si>
  <si>
    <t>Move resale to Column G (Year 3):
=IF(D2=Drivers!$B$5, Drivers!$B$6, 0) in each year column.
Remove from Column F (Year 2).</t>
  </si>
  <si>
    <t>Straight-line life = 3 years → disposal at end of Year 3.</t>
  </si>
  <si>
    <t>CF-2</t>
  </si>
  <si>
    <t>DEBT REPAYMENT ONLY IN YEAR 5.
Debt raised Y0 = ₹4,00,000 (40% of ₹10L). Repayment shown only in H7 (Year 5) = -₹4,00,000.
No intermediate principal payments — unrealistic for a 3-5 year commercial loan.
Also, rows 6 and 7 have NO ROW LABELS making the CF sheet unreadable.</t>
  </si>
  <si>
    <t>Add row labels: 'CapEx / Asset Purchase', 'Debt Raised', 'Debt Repayment'.
Build amortization: if 3-year loan, split into 3 equal annual payments (Y1: ₹1.33L, Y2: ₹1.33L, Y3: ₹1.33L).</t>
  </si>
  <si>
    <t>Typical Indian SME/vehicle loan: 3-5 year tenure, monthly EMI. Source: SBI, HDFC Bank.</t>
  </si>
  <si>
    <t>CF-3</t>
  </si>
  <si>
    <t>CF STRUCTURE MIXES OCF, ICF, AND FINANCING WITHOUT SUBTOTALS.
FCFE line lumps all items together without showing:
  (A) Operating Cash Flow
  (B) Investing Cash Flow
  (C) Financing Cash Flow
This makes the CF uninterpretable for investors or lenders.</t>
  </si>
  <si>
    <t>Restructure into 3 sections with subtotals:
  OCF = PAT + Dep +/- WC changes
  ICF = CapEx + Resale
  FCF = Debt Raised - Repayments
  Net CF = OCF + ICF + FCF
  Add Opening and Closing Cash Balance.</t>
  </si>
  <si>
    <t>Required per Ind AS 7 (Statement of Cash Flows) for all Indian companies.</t>
  </si>
  <si>
    <t>CF-4</t>
  </si>
  <si>
    <t>WORKING CAPITAL = 0 FOR ALL YEARS.
A taxi startup needs: advance fuel deposits, driver salary prepayment, insurance premiums.
Zero WC understates early-year cash requirements.</t>
  </si>
  <si>
    <t>Estimate WC as 30-45 days of total operating expenses.
Formula: =-(Total_Opex/360*40) for WC investment in Y1.
Release WC in terminal year.</t>
  </si>
  <si>
    <t>WC cycle for taxi/transport services: 20-40 days. Fleet insurance: ₹25k-40k/car/year (paid upfront).</t>
  </si>
  <si>
    <t>CF-5</t>
  </si>
  <si>
    <t>NO OPENING / CLOSING CASH BALANCE.
Without a running cash balance, it's impossible to determine when the company runs out of cash or needs additional funding.</t>
  </si>
  <si>
    <t>Add rows:
  Opening Cash (Y0 = equity contribution)
  Net Cash Flow (from FCFE / Net CF)
  Closing Cash = Opening + Net CF
Highlight any year where Closing Cash &lt; 0.</t>
  </si>
  <si>
    <t>Best practice: maintain minimum 3-month opex as cash reserve.</t>
  </si>
  <si>
    <t>CF-6</t>
  </si>
  <si>
    <t>BLANK ROW 8 IN CF: SUM formula =SUM(C3:C8) includes an empty row.
Numerically harmless but indicates abandoned line item and poor model hygiene.</t>
  </si>
  <si>
    <t>Either: (a) Delete blank row and update SUM range to C3:C7, or
(b) Label it with a planned future item (e.g., 'Changes in Working Capital').</t>
  </si>
  <si>
    <t xml:space="preserve">  SECTION 4 — CORRECTED INDIA BENCHMARK ASSUMPTIONS</t>
  </si>
  <si>
    <t>Parameter</t>
  </si>
  <si>
    <t>Original Value</t>
  </si>
  <si>
    <t>Issue</t>
  </si>
  <si>
    <t>Recommended Value</t>
  </si>
  <si>
    <t>Source / Rationale</t>
  </si>
  <si>
    <t>Car Cost (Sedan)</t>
  </si>
  <si>
    <t>₹10,00,000</t>
  </si>
  <si>
    <t>Reasonable for 2024</t>
  </si>
  <si>
    <t>₹10-12L (Swift Dzire/Amaze/Aura)</t>
  </si>
  <si>
    <t>Ex-showroom 2024, Maruti/Hyundai</t>
  </si>
  <si>
    <t>Car Useful Life</t>
  </si>
  <si>
    <t>3 years</t>
  </si>
  <si>
    <t>Aggressive (book: 8 yrs)</t>
  </si>
  <si>
    <t>5 years for financial model</t>
  </si>
  <si>
    <t>Companies Act 2013 Sch II</t>
  </si>
  <si>
    <t>Resale Value</t>
  </si>
  <si>
    <t>₹2,00,000</t>
  </si>
  <si>
    <t>Too low for 3-yr-old sedan</t>
  </si>
  <si>
    <t>₹3.5-4.5L (35-45% residual value)</t>
  </si>
  <si>
    <t>Maruti True Value, OLX Autos 2024</t>
  </si>
  <si>
    <t>Fleet Size</t>
  </si>
  <si>
    <t>1 car (implicit)</t>
  </si>
  <si>
    <t>Not a startup — add fleet driver</t>
  </si>
  <si>
    <t>Min. 10 cars at launch</t>
  </si>
  <si>
    <t>Viability threshold for taxi ops</t>
  </si>
  <si>
    <t>Fuel Price</t>
  </si>
  <si>
    <t>₹80/litre</t>
  </si>
  <si>
    <t>Understated vs. current India rates</t>
  </si>
  <si>
    <t>Petrol ₹103; Diesel ₹90; CNG ₹82/kg</t>
  </si>
  <si>
    <t>PPAC India, IOC, April 2024</t>
  </si>
  <si>
    <t>Mileage</t>
  </si>
  <si>
    <t>15 km/litre</t>
  </si>
  <si>
    <t>OK for petrol sedan</t>
  </si>
  <si>
    <t>15 km/l petrol; 22-25 km/kg CNG</t>
  </si>
  <si>
    <t>Maruti Suzuki, Hyundai specs</t>
  </si>
  <si>
    <t>Daily Distance</t>
  </si>
  <si>
    <t>300 km/trip x 5 trips</t>
  </si>
  <si>
    <t>IMPOSSIBLE: 1,500 km/day</t>
  </si>
  <si>
    <t>300 km/day TOTAL (1-2 trips for intercity)</t>
  </si>
  <si>
    <t>Industry ops standard</t>
  </si>
  <si>
    <t>Ticket Price</t>
  </si>
  <si>
    <t>₹500/seat</t>
  </si>
  <si>
    <t>Low-end, needs rationale</t>
  </si>
  <si>
    <t>₹500-700 shared; ₹2,500+ exclusive</t>
  </si>
  <si>
    <t>Ola Outstation, MakeMyTrip 2024</t>
  </si>
  <si>
    <t>Seat Occupancy</t>
  </si>
  <si>
    <t>50%</t>
  </si>
  <si>
    <t>Conservative but acceptable</t>
  </si>
  <si>
    <t>Target 55-65% (benchmark: 60%)</t>
  </si>
  <si>
    <t>CRISIL mobility study 2023</t>
  </si>
  <si>
    <t>Driver Salary</t>
  </si>
  <si>
    <t>₹3,000 (per trip???)</t>
  </si>
  <si>
    <t>Should be ₹/month</t>
  </si>
  <si>
    <t>₹18,000-22,000/month</t>
  </si>
  <si>
    <t>Naukri.com, Indeed India 2024</t>
  </si>
  <si>
    <t>Maintenance</t>
  </si>
  <si>
    <t>₹1,000 (per trip???)</t>
  </si>
  <si>
    <t>₹8,000-12,000/month per car</t>
  </si>
  <si>
    <t>HDFC Ergo fleet study 2023</t>
  </si>
  <si>
    <t>Toll Per Trip</t>
  </si>
  <si>
    <t>₹500</t>
  </si>
  <si>
    <t>Reasonable for 300km highway route</t>
  </si>
  <si>
    <t>₹400-700 + 5-8% annual escalation</t>
  </si>
  <si>
    <t>NHAI toll calculator</t>
  </si>
  <si>
    <t>Working Days</t>
  </si>
  <si>
    <t>300/year</t>
  </si>
  <si>
    <t>Reasonable</t>
  </si>
  <si>
    <t>300-330 days (allow for breakdowns)</t>
  </si>
  <si>
    <t>Industry standard</t>
  </si>
  <si>
    <t>Interest Rate</t>
  </si>
  <si>
    <t>9% flat</t>
  </si>
  <si>
    <t>No amortization</t>
  </si>
  <si>
    <t>9-11% reducing balance</t>
  </si>
  <si>
    <t>SBI commercial vehicle loan Apr 2024</t>
  </si>
  <si>
    <t>Tax Rate</t>
  </si>
  <si>
    <t>18% (never applied)</t>
  </si>
  <si>
    <t>Hardcoded 0 — needs formula</t>
  </si>
  <si>
    <t>25.17% effective (or startup exemption)</t>
  </si>
  <si>
    <t>IT Act Sec 80-IAC, Startup India</t>
  </si>
  <si>
    <t>Working Capital</t>
  </si>
  <si>
    <t>₹0</t>
  </si>
  <si>
    <t>Understated</t>
  </si>
  <si>
    <t>30-45 days of operating expenses</t>
  </si>
  <si>
    <t>Transport sector WC norms</t>
  </si>
  <si>
    <t>Insurance</t>
  </si>
  <si>
    <t>MISSING</t>
  </si>
  <si>
    <t>Not modelled at all</t>
  </si>
  <si>
    <t>₹25,000-40,000/car/year (commercial)</t>
  </si>
  <si>
    <t>IRDAI, Bajaj Allianz fleet quote 2024</t>
  </si>
  <si>
    <t>GST on Revenue</t>
  </si>
  <si>
    <t>Not considered</t>
  </si>
  <si>
    <t>5% GST on taxi services (no ITC)</t>
  </si>
  <si>
    <t>CGST Act, HSN 9964</t>
  </si>
  <si>
    <t xml:space="preserve">  SECTION 5 — LINE-BY-LINE FORMULA AUDIT</t>
  </si>
  <si>
    <t>F-1</t>
  </si>
  <si>
    <t>✅ OK</t>
  </si>
  <si>
    <t>P&amp;L Revenue: =Price x Seats x Occupancy x Days x Trips</t>
  </si>
  <si>
    <t>Correct structure. Adjust if Distance is daily total not per-trip.</t>
  </si>
  <si>
    <t>F-2</t>
  </si>
  <si>
    <t>❌ ERROR</t>
  </si>
  <si>
    <t>P&amp;L Fuel: =(Fuel/Mileage) x Distance x Trips x Days results in 1,500 km/day</t>
  </si>
  <si>
    <t>Use daily total distance only (remove Trips multiplier from distance).</t>
  </si>
  <si>
    <t>Fix: =(E11/E12) x E13 x B14</t>
  </si>
  <si>
    <t>F-3</t>
  </si>
  <si>
    <t>P&amp;L Driver: ₹3,000 x Days x Trips = ₹45L/car/year</t>
  </si>
  <si>
    <t>₹3,000 is monthly salary. Fix: =E15 x 12.</t>
  </si>
  <si>
    <t>Fix: =Drivers!E15*12</t>
  </si>
  <si>
    <t>F-4</t>
  </si>
  <si>
    <t>P&amp;L Maintenance: ₹1,000 x Days x Trips = ₹15L/yr</t>
  </si>
  <si>
    <t>₹1,000 is monthly cost. Fix: =E16 x 12.</t>
  </si>
  <si>
    <t>Fix: =Drivers!E16*12</t>
  </si>
  <si>
    <t>F-5</t>
  </si>
  <si>
    <t>⚠️ ISSUE</t>
  </si>
  <si>
    <t>P&amp;L Toll: Flat formula — no year-on-year escalation</t>
  </si>
  <si>
    <t>Add escalation: =E9*(1+Drivers!$E$14) from Y2 onward.</t>
  </si>
  <si>
    <t>Same pattern as Fuel/Driver rows</t>
  </si>
  <si>
    <t>F-6</t>
  </si>
  <si>
    <t>P&amp;L SUM Total Exp: =SUM(D6:D11) includes blank row 11</t>
  </si>
  <si>
    <t>Numerically OK but label or remove blank row.</t>
  </si>
  <si>
    <t>Clean-up: =SUM(D6:D10)</t>
  </si>
  <si>
    <t>F-7</t>
  </si>
  <si>
    <t>P&amp;L Dep: SLM=20% defined but unused; formula =(B4-B6)/B5 used instead</t>
  </si>
  <si>
    <t>Pick one method; add IF() to stop dep at end of asset life.</t>
  </si>
  <si>
    <t>Fix: =IF(D2&lt;=B5,(B4-B6)/B5,0)</t>
  </si>
  <si>
    <t>F-8</t>
  </si>
  <si>
    <t>P&amp;L Tax: Hardcoded 0 in D21:H21</t>
  </si>
  <si>
    <t>Replace with: =MAX(0, D20*Drivers!$H$4)</t>
  </si>
  <si>
    <t>Critical for profit scenarios</t>
  </si>
  <si>
    <t>F-9</t>
  </si>
  <si>
    <t>P&amp;L Interest: =Rate x Debt% x CarCost (flat annual charge)</t>
  </si>
  <si>
    <t>Technically correct for bullet loan. Add amortization for realism.</t>
  </si>
  <si>
    <t>Improvement: reducing balance schedule</t>
  </si>
  <si>
    <t>F-10</t>
  </si>
  <si>
    <t>CF Resale in Year 2 (column F): =Drivers!B6 — wrong year</t>
  </si>
  <si>
    <t>Car life=3 yrs; move resale to Y3 (column G).</t>
  </si>
  <si>
    <t>Fix: Move formula to G6</t>
  </si>
  <si>
    <t>F-11</t>
  </si>
  <si>
    <t>CF Debt repayment only in Y5 — no intermediate payments</t>
  </si>
  <si>
    <t>Build amortization or at minimum show annual EMI payments.</t>
  </si>
  <si>
    <t>Fix: Add debt schedule sheet</t>
  </si>
  <si>
    <t>F-12</t>
  </si>
  <si>
    <t>CF FCFE: =SUM(C3:C8) — correct aggregation formula</t>
  </si>
  <si>
    <t>Structure needs improvement but aggregation is correct.</t>
  </si>
  <si>
    <t>F-13</t>
  </si>
  <si>
    <t>CF: No OCF/ICF/FCF subtotals — everything in one line</t>
  </si>
  <si>
    <t>Add subtotals per Ind AS 7 structure (OCF, ICF, Financing CF).</t>
  </si>
  <si>
    <t>Required for investor readability</t>
  </si>
  <si>
    <t>F-14</t>
  </si>
  <si>
    <t>CF: No opening/closing cash balance rows</t>
  </si>
  <si>
    <t>Add: Opening Cash + Net CF = Closing Cash</t>
  </si>
  <si>
    <t>Highlight cash deficits in red</t>
  </si>
  <si>
    <t>PRIORITY ORDER: Fix CRITICAL issues first (D-1 Distance logic, D-2 Driver cost, D-3 Maintenance cost, CF-1 Resale year) → then MAJOR → rebuild P&amp;L → validate against Section 4 benchmarks → add fleet size driver.</t>
  </si>
  <si>
    <t>Car Service</t>
  </si>
  <si>
    <t xml:space="preserve">Investment </t>
  </si>
  <si>
    <t>Finance</t>
  </si>
  <si>
    <t>Car</t>
  </si>
  <si>
    <t>Debt</t>
  </si>
  <si>
    <t>Tax</t>
  </si>
  <si>
    <t xml:space="preserve">Life </t>
  </si>
  <si>
    <t>Int</t>
  </si>
  <si>
    <t>Resale</t>
  </si>
  <si>
    <t>Equity</t>
  </si>
  <si>
    <t>SLM</t>
  </si>
  <si>
    <t>Revenue</t>
  </si>
  <si>
    <t>Cost</t>
  </si>
  <si>
    <t>Price Tick</t>
  </si>
  <si>
    <t>Fuel</t>
  </si>
  <si>
    <t>No of Seats</t>
  </si>
  <si>
    <t>KM/l</t>
  </si>
  <si>
    <t>Occupancy</t>
  </si>
  <si>
    <t>Distance</t>
  </si>
  <si>
    <t>Esclation Cost</t>
  </si>
  <si>
    <t>Trips</t>
  </si>
  <si>
    <t>Driver</t>
  </si>
  <si>
    <t>Growth</t>
  </si>
  <si>
    <t xml:space="preserve">Maintaince </t>
  </si>
  <si>
    <t>Toll Charges</t>
  </si>
  <si>
    <t>Misc Exp</t>
  </si>
  <si>
    <t>of Rev</t>
  </si>
  <si>
    <t>EC of Driver &amp; M</t>
  </si>
  <si>
    <t>Y</t>
  </si>
  <si>
    <t>Expenses</t>
  </si>
  <si>
    <t>Fuel Cost</t>
  </si>
  <si>
    <t>Driver Exp</t>
  </si>
  <si>
    <t>Maintance Exp</t>
  </si>
  <si>
    <t>Total Exp</t>
  </si>
  <si>
    <t>EBITDA</t>
  </si>
  <si>
    <t>Less: Dep</t>
  </si>
  <si>
    <t>EBIT</t>
  </si>
  <si>
    <t>Less: Int</t>
  </si>
  <si>
    <t>PBT</t>
  </si>
  <si>
    <t>Tax @18%</t>
  </si>
  <si>
    <t>PAT</t>
  </si>
  <si>
    <t xml:space="preserve"> </t>
  </si>
  <si>
    <t>Add: Dep</t>
  </si>
  <si>
    <t>Changes in WC</t>
  </si>
  <si>
    <t>CapEx</t>
  </si>
  <si>
    <t>FCFE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</si>
</sst>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₹&quot;\ * #,##0.00_ ;_ &quot;₹&quot;\ * \-#,##0.00_ ;_ &quot;₹&quot;\ * &quot;-&quot;??_ ;_ @_ 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rgb="FFFFFFFF"/>
      <name val="Calibri"/>
      <family val="2"/>
    </font>
    <font>
      <sz val="10"/>
      <color rgb="FFFFFFFF"/>
      <name val="Calibri"/>
      <family val="2"/>
    </font>
    <font>
      <sz val="9"/>
      <color rgb="FF000000"/>
      <name val="Calibri"/>
      <family val="2"/>
    </font>
    <font>
      <b/>
      <sz val="11"/>
      <color rgb="FFFFFFFF"/>
      <name val="Calibri"/>
      <family val="2"/>
    </font>
    <font>
      <b/>
      <sz val="10"/>
      <color rgb="FFFFFFFF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  <font>
      <i/>
      <sz val="10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1F3864"/>
      </patternFill>
    </fill>
    <fill>
      <patternFill patternType="solid">
        <fgColor rgb="FF2E75B6"/>
      </patternFill>
    </fill>
    <fill>
      <patternFill patternType="solid">
        <fgColor rgb="FFD6E4F0"/>
      </patternFill>
    </fill>
    <fill>
      <patternFill patternType="solid">
        <fgColor rgb="FFFFCCCC"/>
      </patternFill>
    </fill>
    <fill>
      <patternFill patternType="solid">
        <fgColor rgb="FFFFE5CC"/>
      </patternFill>
    </fill>
    <fill>
      <patternFill patternType="solid">
        <fgColor rgb="FFFFFFF0"/>
      </patternFill>
    </fill>
    <fill>
      <patternFill patternType="solid">
        <fgColor rgb="FFDDEEFF"/>
      </patternFill>
    </fill>
    <fill>
      <patternFill patternType="solid">
        <fgColor rgb="FFE2EFDA"/>
      </patternFill>
    </fill>
    <fill>
      <patternFill patternType="solid">
        <fgColor rgb="FFF2F2F2"/>
      </patternFill>
    </fill>
    <fill>
      <patternFill patternType="solid">
        <fgColor rgb="FFFFFFFF"/>
      </patternFill>
    </fill>
    <fill>
      <patternFill patternType="solid">
        <fgColor rgb="FFFFF2CC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">
    <xf numFmtId="0" fontId="0" fillId="0" borderId="0"/>
    <xf numFmtId="44" fontId="1" fillId="0" borderId="0"/>
  </cellStyleXfs>
  <cellXfs count="44">
    <xf numFmtId="0" fontId="0" fillId="0" borderId="0" xfId="0"/>
    <xf numFmtId="44" fontId="0" fillId="0" borderId="0" xfId="1" applyFont="1"/>
    <xf numFmtId="9" fontId="0" fillId="0" borderId="0" xfId="0" applyNumberFormat="1"/>
    <xf numFmtId="0" fontId="2" fillId="0" borderId="0" xfId="0" applyFont="1"/>
    <xf numFmtId="44" fontId="0" fillId="0" borderId="0" xfId="0" applyNumberFormat="1"/>
    <xf numFmtId="0" fontId="0" fillId="2" borderId="0" xfId="0" applyFill="1"/>
    <xf numFmtId="0" fontId="2" fillId="2" borderId="0" xfId="0" applyFont="1" applyFill="1"/>
    <xf numFmtId="2" fontId="0" fillId="0" borderId="0" xfId="0" applyNumberFormat="1"/>
    <xf numFmtId="2" fontId="2" fillId="0" borderId="0" xfId="0" applyNumberFormat="1" applyFont="1"/>
    <xf numFmtId="0" fontId="7" fillId="4" borderId="3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left" vertical="center" wrapText="1"/>
    </xf>
    <xf numFmtId="0" fontId="8" fillId="7" borderId="3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left" vertical="center" wrapText="1"/>
    </xf>
    <xf numFmtId="0" fontId="8" fillId="8" borderId="3" xfId="0" applyFont="1" applyFill="1" applyBorder="1" applyAlignment="1">
      <alignment horizontal="center" vertical="center"/>
    </xf>
    <xf numFmtId="0" fontId="9" fillId="8" borderId="3" xfId="0" applyFont="1" applyFill="1" applyBorder="1" applyAlignment="1">
      <alignment horizontal="left" vertical="center" wrapText="1"/>
    </xf>
    <xf numFmtId="0" fontId="8" fillId="9" borderId="3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left" vertical="center" wrapText="1"/>
    </xf>
    <xf numFmtId="0" fontId="9" fillId="10" borderId="3" xfId="0" applyFont="1" applyFill="1" applyBorder="1" applyAlignment="1">
      <alignment horizontal="left" vertical="center" wrapText="1"/>
    </xf>
    <xf numFmtId="0" fontId="11" fillId="6" borderId="3" xfId="0" applyFont="1" applyFill="1" applyBorder="1" applyAlignment="1">
      <alignment horizontal="left" vertical="center" wrapText="1"/>
    </xf>
    <xf numFmtId="0" fontId="11" fillId="7" borderId="3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8" fillId="11" borderId="3" xfId="0" applyFont="1" applyFill="1" applyBorder="1" applyAlignment="1">
      <alignment horizontal="center" vertical="center"/>
    </xf>
    <xf numFmtId="0" fontId="9" fillId="11" borderId="3" xfId="0" applyFont="1" applyFill="1" applyBorder="1" applyAlignment="1">
      <alignment horizontal="left" vertical="center" wrapText="1"/>
    </xf>
    <xf numFmtId="0" fontId="11" fillId="11" borderId="3" xfId="0" applyFont="1" applyFill="1" applyBorder="1" applyAlignment="1">
      <alignment horizontal="left" vertical="center" wrapText="1"/>
    </xf>
    <xf numFmtId="0" fontId="8" fillId="11" borderId="3" xfId="0" applyFont="1" applyFill="1" applyBorder="1" applyAlignment="1">
      <alignment horizontal="left" vertical="center" wrapText="1"/>
    </xf>
    <xf numFmtId="0" fontId="9" fillId="11" borderId="3" xfId="0" applyFont="1" applyFill="1" applyBorder="1" applyAlignment="1">
      <alignment horizontal="center" vertical="center"/>
    </xf>
    <xf numFmtId="0" fontId="8" fillId="12" borderId="3" xfId="0" applyFont="1" applyFill="1" applyBorder="1" applyAlignment="1">
      <alignment horizontal="left" vertical="center" wrapText="1"/>
    </xf>
    <xf numFmtId="0" fontId="9" fillId="12" borderId="3" xfId="0" applyFont="1" applyFill="1" applyBorder="1" applyAlignment="1">
      <alignment horizontal="center" vertical="center"/>
    </xf>
    <xf numFmtId="0" fontId="11" fillId="12" borderId="3" xfId="0" applyFont="1" applyFill="1" applyBorder="1" applyAlignment="1">
      <alignment horizontal="left" vertical="center" wrapText="1"/>
    </xf>
    <xf numFmtId="0" fontId="8" fillId="10" borderId="3" xfId="0" applyFont="1" applyFill="1" applyBorder="1" applyAlignment="1">
      <alignment horizontal="center" vertical="center"/>
    </xf>
    <xf numFmtId="0" fontId="11" fillId="10" borderId="3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center" vertical="center"/>
    </xf>
    <xf numFmtId="0" fontId="0" fillId="0" borderId="0" xfId="0"/>
    <xf numFmtId="0" fontId="6" fillId="3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left" vertical="center"/>
    </xf>
    <xf numFmtId="0" fontId="5" fillId="5" borderId="0" xfId="0" applyFont="1" applyFill="1" applyAlignment="1">
      <alignment horizontal="center" vertical="center" wrapText="1"/>
    </xf>
    <xf numFmtId="0" fontId="8" fillId="13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1"/>
  <sheetViews>
    <sheetView showGridLines="0" zoomScale="127" workbookViewId="0">
      <selection activeCell="F6" sqref="F6"/>
    </sheetView>
  </sheetViews>
  <sheetFormatPr defaultRowHeight="14.4" x14ac:dyDescent="0.3"/>
  <cols>
    <col min="1" max="1" width="5" customWidth="1"/>
    <col min="2" max="2" width="20" customWidth="1"/>
    <col min="3" max="3" width="56" customWidth="1"/>
    <col min="4" max="4" width="50" customWidth="1"/>
    <col min="5" max="5" width="58" bestFit="1" customWidth="1"/>
  </cols>
  <sheetData>
    <row r="1" spans="1:5" ht="28.05" customHeight="1" x14ac:dyDescent="0.3">
      <c r="A1" s="32" t="s">
        <v>0</v>
      </c>
      <c r="B1" s="33"/>
      <c r="C1" s="33"/>
      <c r="D1" s="33"/>
      <c r="E1" s="33"/>
    </row>
    <row r="2" spans="1:5" x14ac:dyDescent="0.3">
      <c r="A2" s="38" t="s">
        <v>1</v>
      </c>
      <c r="B2" s="33"/>
      <c r="C2" s="33"/>
      <c r="D2" s="33"/>
      <c r="E2" s="33"/>
    </row>
    <row r="3" spans="1:5" ht="19.95" customHeight="1" x14ac:dyDescent="0.3">
      <c r="A3" s="36" t="s">
        <v>2</v>
      </c>
      <c r="B3" s="33"/>
      <c r="C3" s="33"/>
      <c r="D3" s="33"/>
      <c r="E3" s="33"/>
    </row>
    <row r="5" spans="1:5" ht="22.05" customHeight="1" x14ac:dyDescent="0.3">
      <c r="A5" s="34" t="s">
        <v>3</v>
      </c>
      <c r="B5" s="33"/>
      <c r="C5" s="33"/>
      <c r="D5" s="33"/>
      <c r="E5" s="33"/>
    </row>
    <row r="6" spans="1:5" x14ac:dyDescent="0.3">
      <c r="A6" s="9" t="s">
        <v>4</v>
      </c>
      <c r="B6" s="9" t="s">
        <v>5</v>
      </c>
      <c r="C6" s="9" t="s">
        <v>6</v>
      </c>
      <c r="D6" s="9" t="s">
        <v>7</v>
      </c>
      <c r="E6" s="9" t="s">
        <v>8</v>
      </c>
    </row>
    <row r="7" spans="1:5" ht="18" customHeight="1" x14ac:dyDescent="0.3">
      <c r="A7" s="10">
        <v>1</v>
      </c>
      <c r="B7" s="10" t="s">
        <v>9</v>
      </c>
      <c r="C7" s="10">
        <v>4</v>
      </c>
      <c r="D7" s="11" t="s">
        <v>10</v>
      </c>
      <c r="E7" s="10" t="s">
        <v>11</v>
      </c>
    </row>
    <row r="8" spans="1:5" ht="18" customHeight="1" x14ac:dyDescent="0.3">
      <c r="A8" s="12">
        <v>2</v>
      </c>
      <c r="B8" s="12" t="s">
        <v>12</v>
      </c>
      <c r="C8" s="12">
        <v>6</v>
      </c>
      <c r="D8" s="13" t="s">
        <v>13</v>
      </c>
      <c r="E8" s="12" t="s">
        <v>14</v>
      </c>
    </row>
    <row r="9" spans="1:5" ht="18" customHeight="1" x14ac:dyDescent="0.3">
      <c r="A9" s="14">
        <v>3</v>
      </c>
      <c r="B9" s="14" t="s">
        <v>15</v>
      </c>
      <c r="C9" s="14">
        <v>5</v>
      </c>
      <c r="D9" s="15" t="s">
        <v>16</v>
      </c>
      <c r="E9" s="14" t="s">
        <v>17</v>
      </c>
    </row>
    <row r="10" spans="1:5" ht="18" customHeight="1" x14ac:dyDescent="0.3">
      <c r="A10" s="16">
        <v>4</v>
      </c>
      <c r="B10" s="16" t="s">
        <v>18</v>
      </c>
      <c r="C10" s="16">
        <v>3</v>
      </c>
      <c r="D10" s="17" t="s">
        <v>19</v>
      </c>
      <c r="E10" s="16" t="s">
        <v>20</v>
      </c>
    </row>
    <row r="12" spans="1:5" ht="24" customHeight="1" x14ac:dyDescent="0.3">
      <c r="A12" s="35" t="s">
        <v>21</v>
      </c>
      <c r="B12" s="33"/>
      <c r="C12" s="33"/>
      <c r="D12" s="33"/>
      <c r="E12" s="33"/>
    </row>
    <row r="13" spans="1:5" ht="18" customHeight="1" x14ac:dyDescent="0.3">
      <c r="A13" s="9" t="s">
        <v>4</v>
      </c>
      <c r="B13" s="9" t="s">
        <v>5</v>
      </c>
      <c r="C13" s="9" t="s">
        <v>22</v>
      </c>
      <c r="D13" s="9" t="s">
        <v>23</v>
      </c>
      <c r="E13" s="9" t="s">
        <v>24</v>
      </c>
    </row>
    <row r="14" spans="1:5" ht="55.05" customHeight="1" x14ac:dyDescent="0.3">
      <c r="A14" s="10" t="s">
        <v>25</v>
      </c>
      <c r="B14" s="10" t="s">
        <v>9</v>
      </c>
      <c r="C14" s="11" t="s">
        <v>26</v>
      </c>
      <c r="D14" s="18" t="s">
        <v>27</v>
      </c>
      <c r="E14" s="19" t="s">
        <v>28</v>
      </c>
    </row>
    <row r="15" spans="1:5" ht="55.05" customHeight="1" x14ac:dyDescent="0.3">
      <c r="A15" s="10" t="s">
        <v>29</v>
      </c>
      <c r="B15" s="10" t="s">
        <v>9</v>
      </c>
      <c r="C15" s="11" t="s">
        <v>30</v>
      </c>
      <c r="D15" s="18" t="s">
        <v>31</v>
      </c>
      <c r="E15" s="19" t="s">
        <v>32</v>
      </c>
    </row>
    <row r="16" spans="1:5" ht="55.05" customHeight="1" x14ac:dyDescent="0.3">
      <c r="A16" s="10" t="s">
        <v>33</v>
      </c>
      <c r="B16" s="10" t="s">
        <v>9</v>
      </c>
      <c r="C16" s="11" t="s">
        <v>34</v>
      </c>
      <c r="D16" s="18" t="s">
        <v>35</v>
      </c>
      <c r="E16" s="19" t="s">
        <v>36</v>
      </c>
    </row>
    <row r="17" spans="1:5" ht="55.05" customHeight="1" x14ac:dyDescent="0.3">
      <c r="A17" s="12" t="s">
        <v>37</v>
      </c>
      <c r="B17" s="12" t="s">
        <v>12</v>
      </c>
      <c r="C17" s="13" t="s">
        <v>38</v>
      </c>
      <c r="D17" s="18" t="s">
        <v>39</v>
      </c>
      <c r="E17" s="20" t="s">
        <v>40</v>
      </c>
    </row>
    <row r="18" spans="1:5" ht="55.05" customHeight="1" x14ac:dyDescent="0.3">
      <c r="A18" s="12" t="s">
        <v>41</v>
      </c>
      <c r="B18" s="12" t="s">
        <v>12</v>
      </c>
      <c r="C18" s="13" t="s">
        <v>42</v>
      </c>
      <c r="D18" s="18" t="s">
        <v>43</v>
      </c>
      <c r="E18" s="20" t="s">
        <v>44</v>
      </c>
    </row>
    <row r="19" spans="1:5" ht="55.05" customHeight="1" x14ac:dyDescent="0.3">
      <c r="A19" s="14" t="s">
        <v>45</v>
      </c>
      <c r="B19" s="14" t="s">
        <v>15</v>
      </c>
      <c r="C19" s="15" t="s">
        <v>46</v>
      </c>
      <c r="D19" s="18" t="s">
        <v>47</v>
      </c>
      <c r="E19" s="21" t="s">
        <v>48</v>
      </c>
    </row>
    <row r="20" spans="1:5" ht="55.05" customHeight="1" x14ac:dyDescent="0.3">
      <c r="A20" s="14" t="s">
        <v>49</v>
      </c>
      <c r="B20" s="14" t="s">
        <v>15</v>
      </c>
      <c r="C20" s="15" t="s">
        <v>50</v>
      </c>
      <c r="D20" s="18" t="s">
        <v>51</v>
      </c>
      <c r="E20" s="21" t="s">
        <v>52</v>
      </c>
    </row>
    <row r="21" spans="1:5" ht="55.05" customHeight="1" x14ac:dyDescent="0.3">
      <c r="A21" s="22" t="s">
        <v>53</v>
      </c>
      <c r="B21" s="22" t="s">
        <v>18</v>
      </c>
      <c r="C21" s="23" t="s">
        <v>54</v>
      </c>
      <c r="D21" s="18" t="s">
        <v>55</v>
      </c>
      <c r="E21" s="24" t="s">
        <v>56</v>
      </c>
    </row>
    <row r="23" spans="1:5" ht="24" customHeight="1" x14ac:dyDescent="0.3">
      <c r="A23" s="35" t="s">
        <v>57</v>
      </c>
      <c r="B23" s="33"/>
      <c r="C23" s="33"/>
      <c r="D23" s="33"/>
      <c r="E23" s="33"/>
    </row>
    <row r="24" spans="1:5" ht="18" customHeight="1" x14ac:dyDescent="0.3">
      <c r="A24" s="9" t="s">
        <v>4</v>
      </c>
      <c r="B24" s="9" t="s">
        <v>5</v>
      </c>
      <c r="C24" s="9" t="s">
        <v>22</v>
      </c>
      <c r="D24" s="9" t="s">
        <v>23</v>
      </c>
      <c r="E24" s="9" t="s">
        <v>24</v>
      </c>
    </row>
    <row r="25" spans="1:5" ht="55.05" customHeight="1" x14ac:dyDescent="0.3">
      <c r="A25" s="10" t="s">
        <v>58</v>
      </c>
      <c r="B25" s="10" t="s">
        <v>9</v>
      </c>
      <c r="C25" s="11" t="s">
        <v>59</v>
      </c>
      <c r="D25" s="18" t="s">
        <v>60</v>
      </c>
      <c r="E25" s="19" t="s">
        <v>56</v>
      </c>
    </row>
    <row r="26" spans="1:5" ht="55.05" customHeight="1" x14ac:dyDescent="0.3">
      <c r="A26" s="12" t="s">
        <v>61</v>
      </c>
      <c r="B26" s="12" t="s">
        <v>12</v>
      </c>
      <c r="C26" s="13" t="s">
        <v>62</v>
      </c>
      <c r="D26" s="18" t="s">
        <v>63</v>
      </c>
      <c r="E26" s="20" t="s">
        <v>64</v>
      </c>
    </row>
    <row r="27" spans="1:5" ht="55.05" customHeight="1" x14ac:dyDescent="0.3">
      <c r="A27" s="12" t="s">
        <v>65</v>
      </c>
      <c r="B27" s="12" t="s">
        <v>12</v>
      </c>
      <c r="C27" s="13" t="s">
        <v>66</v>
      </c>
      <c r="D27" s="18" t="s">
        <v>67</v>
      </c>
      <c r="E27" s="20" t="s">
        <v>68</v>
      </c>
    </row>
    <row r="28" spans="1:5" ht="55.05" customHeight="1" x14ac:dyDescent="0.3">
      <c r="A28" s="12" t="s">
        <v>69</v>
      </c>
      <c r="B28" s="12" t="s">
        <v>12</v>
      </c>
      <c r="C28" s="13" t="s">
        <v>70</v>
      </c>
      <c r="D28" s="18" t="s">
        <v>71</v>
      </c>
      <c r="E28" s="20" t="s">
        <v>72</v>
      </c>
    </row>
    <row r="29" spans="1:5" ht="55.05" customHeight="1" x14ac:dyDescent="0.3">
      <c r="A29" s="14" t="s">
        <v>73</v>
      </c>
      <c r="B29" s="14" t="s">
        <v>15</v>
      </c>
      <c r="C29" s="15" t="s">
        <v>74</v>
      </c>
      <c r="D29" s="18" t="s">
        <v>75</v>
      </c>
      <c r="E29" s="21" t="s">
        <v>76</v>
      </c>
    </row>
    <row r="30" spans="1:5" ht="55.05" customHeight="1" x14ac:dyDescent="0.3">
      <c r="A30" s="14" t="s">
        <v>77</v>
      </c>
      <c r="B30" s="14" t="s">
        <v>15</v>
      </c>
      <c r="C30" s="15" t="s">
        <v>78</v>
      </c>
      <c r="D30" s="18" t="s">
        <v>79</v>
      </c>
      <c r="E30" s="21" t="s">
        <v>80</v>
      </c>
    </row>
    <row r="31" spans="1:5" ht="55.05" customHeight="1" x14ac:dyDescent="0.3">
      <c r="A31" s="22" t="s">
        <v>81</v>
      </c>
      <c r="B31" s="22" t="s">
        <v>18</v>
      </c>
      <c r="C31" s="23" t="s">
        <v>82</v>
      </c>
      <c r="D31" s="18" t="s">
        <v>83</v>
      </c>
      <c r="E31" s="24" t="s">
        <v>56</v>
      </c>
    </row>
    <row r="33" spans="1:5" ht="24" customHeight="1" x14ac:dyDescent="0.3">
      <c r="A33" s="35" t="s">
        <v>84</v>
      </c>
      <c r="B33" s="33"/>
      <c r="C33" s="33"/>
      <c r="D33" s="33"/>
      <c r="E33" s="33"/>
    </row>
    <row r="34" spans="1:5" ht="18" customHeight="1" x14ac:dyDescent="0.3">
      <c r="A34" s="9" t="s">
        <v>4</v>
      </c>
      <c r="B34" s="9" t="s">
        <v>5</v>
      </c>
      <c r="C34" s="9" t="s">
        <v>22</v>
      </c>
      <c r="D34" s="9" t="s">
        <v>23</v>
      </c>
      <c r="E34" s="9" t="s">
        <v>24</v>
      </c>
    </row>
    <row r="35" spans="1:5" ht="55.05" customHeight="1" x14ac:dyDescent="0.3">
      <c r="A35" s="10" t="s">
        <v>85</v>
      </c>
      <c r="B35" s="10" t="s">
        <v>9</v>
      </c>
      <c r="C35" s="11" t="s">
        <v>86</v>
      </c>
      <c r="D35" s="18" t="s">
        <v>87</v>
      </c>
      <c r="E35" s="19" t="s">
        <v>88</v>
      </c>
    </row>
    <row r="36" spans="1:5" ht="55.05" customHeight="1" x14ac:dyDescent="0.3">
      <c r="A36" s="12" t="s">
        <v>89</v>
      </c>
      <c r="B36" s="12" t="s">
        <v>12</v>
      </c>
      <c r="C36" s="13" t="s">
        <v>90</v>
      </c>
      <c r="D36" s="18" t="s">
        <v>91</v>
      </c>
      <c r="E36" s="20" t="s">
        <v>92</v>
      </c>
    </row>
    <row r="37" spans="1:5" ht="55.05" customHeight="1" x14ac:dyDescent="0.3">
      <c r="A37" s="12" t="s">
        <v>93</v>
      </c>
      <c r="B37" s="12" t="s">
        <v>12</v>
      </c>
      <c r="C37" s="13" t="s">
        <v>94</v>
      </c>
      <c r="D37" s="18" t="s">
        <v>95</v>
      </c>
      <c r="E37" s="20" t="s">
        <v>96</v>
      </c>
    </row>
    <row r="38" spans="1:5" ht="55.05" customHeight="1" x14ac:dyDescent="0.3">
      <c r="A38" s="14" t="s">
        <v>97</v>
      </c>
      <c r="B38" s="14" t="s">
        <v>15</v>
      </c>
      <c r="C38" s="15" t="s">
        <v>98</v>
      </c>
      <c r="D38" s="18" t="s">
        <v>99</v>
      </c>
      <c r="E38" s="21" t="s">
        <v>100</v>
      </c>
    </row>
    <row r="39" spans="1:5" ht="55.05" customHeight="1" x14ac:dyDescent="0.3">
      <c r="A39" s="14" t="s">
        <v>101</v>
      </c>
      <c r="B39" s="14" t="s">
        <v>15</v>
      </c>
      <c r="C39" s="15" t="s">
        <v>102</v>
      </c>
      <c r="D39" s="18" t="s">
        <v>103</v>
      </c>
      <c r="E39" s="21" t="s">
        <v>104</v>
      </c>
    </row>
    <row r="40" spans="1:5" ht="55.05" customHeight="1" x14ac:dyDescent="0.3">
      <c r="A40" s="22" t="s">
        <v>105</v>
      </c>
      <c r="B40" s="22" t="s">
        <v>18</v>
      </c>
      <c r="C40" s="23" t="s">
        <v>106</v>
      </c>
      <c r="D40" s="18" t="s">
        <v>107</v>
      </c>
      <c r="E40" s="24" t="s">
        <v>56</v>
      </c>
    </row>
    <row r="42" spans="1:5" ht="24" customHeight="1" x14ac:dyDescent="0.3">
      <c r="A42" s="35" t="s">
        <v>108</v>
      </c>
      <c r="B42" s="33"/>
      <c r="C42" s="33"/>
      <c r="D42" s="33"/>
      <c r="E42" s="33"/>
    </row>
    <row r="44" spans="1:5" x14ac:dyDescent="0.3">
      <c r="A44" s="9" t="s">
        <v>109</v>
      </c>
      <c r="B44" s="9" t="s">
        <v>110</v>
      </c>
      <c r="C44" s="9" t="s">
        <v>111</v>
      </c>
      <c r="D44" s="9" t="s">
        <v>112</v>
      </c>
      <c r="E44" s="9" t="s">
        <v>113</v>
      </c>
    </row>
    <row r="45" spans="1:5" ht="37.950000000000003" customHeight="1" x14ac:dyDescent="0.3">
      <c r="A45" s="25" t="s">
        <v>114</v>
      </c>
      <c r="B45" s="26" t="s">
        <v>115</v>
      </c>
      <c r="C45" s="15" t="s">
        <v>116</v>
      </c>
      <c r="D45" s="18" t="s">
        <v>117</v>
      </c>
      <c r="E45" s="24" t="s">
        <v>118</v>
      </c>
    </row>
    <row r="46" spans="1:5" ht="37.950000000000003" customHeight="1" x14ac:dyDescent="0.3">
      <c r="A46" s="27" t="s">
        <v>119</v>
      </c>
      <c r="B46" s="28" t="s">
        <v>120</v>
      </c>
      <c r="C46" s="15" t="s">
        <v>121</v>
      </c>
      <c r="D46" s="18" t="s">
        <v>122</v>
      </c>
      <c r="E46" s="29" t="s">
        <v>123</v>
      </c>
    </row>
    <row r="47" spans="1:5" ht="37.950000000000003" customHeight="1" x14ac:dyDescent="0.3">
      <c r="A47" s="25" t="s">
        <v>124</v>
      </c>
      <c r="B47" s="26" t="s">
        <v>125</v>
      </c>
      <c r="C47" s="15" t="s">
        <v>126</v>
      </c>
      <c r="D47" s="18" t="s">
        <v>127</v>
      </c>
      <c r="E47" s="24" t="s">
        <v>128</v>
      </c>
    </row>
    <row r="48" spans="1:5" ht="37.950000000000003" customHeight="1" x14ac:dyDescent="0.3">
      <c r="A48" s="27" t="s">
        <v>129</v>
      </c>
      <c r="B48" s="28" t="s">
        <v>130</v>
      </c>
      <c r="C48" s="15" t="s">
        <v>131</v>
      </c>
      <c r="D48" s="18" t="s">
        <v>132</v>
      </c>
      <c r="E48" s="29" t="s">
        <v>133</v>
      </c>
    </row>
    <row r="49" spans="1:5" ht="37.950000000000003" customHeight="1" x14ac:dyDescent="0.3">
      <c r="A49" s="25" t="s">
        <v>134</v>
      </c>
      <c r="B49" s="26" t="s">
        <v>135</v>
      </c>
      <c r="C49" s="15" t="s">
        <v>136</v>
      </c>
      <c r="D49" s="18" t="s">
        <v>137</v>
      </c>
      <c r="E49" s="24" t="s">
        <v>138</v>
      </c>
    </row>
    <row r="50" spans="1:5" ht="37.950000000000003" customHeight="1" x14ac:dyDescent="0.3">
      <c r="A50" s="27" t="s">
        <v>139</v>
      </c>
      <c r="B50" s="28" t="s">
        <v>140</v>
      </c>
      <c r="C50" s="15" t="s">
        <v>141</v>
      </c>
      <c r="D50" s="18" t="s">
        <v>142</v>
      </c>
      <c r="E50" s="29" t="s">
        <v>143</v>
      </c>
    </row>
    <row r="51" spans="1:5" ht="37.950000000000003" customHeight="1" x14ac:dyDescent="0.3">
      <c r="A51" s="25" t="s">
        <v>144</v>
      </c>
      <c r="B51" s="26" t="s">
        <v>145</v>
      </c>
      <c r="C51" s="15" t="s">
        <v>146</v>
      </c>
      <c r="D51" s="18" t="s">
        <v>147</v>
      </c>
      <c r="E51" s="24" t="s">
        <v>148</v>
      </c>
    </row>
    <row r="52" spans="1:5" ht="37.950000000000003" customHeight="1" x14ac:dyDescent="0.3">
      <c r="A52" s="27" t="s">
        <v>149</v>
      </c>
      <c r="B52" s="28" t="s">
        <v>150</v>
      </c>
      <c r="C52" s="15" t="s">
        <v>151</v>
      </c>
      <c r="D52" s="18" t="s">
        <v>152</v>
      </c>
      <c r="E52" s="29" t="s">
        <v>153</v>
      </c>
    </row>
    <row r="53" spans="1:5" ht="37.950000000000003" customHeight="1" x14ac:dyDescent="0.3">
      <c r="A53" s="25" t="s">
        <v>154</v>
      </c>
      <c r="B53" s="26" t="s">
        <v>155</v>
      </c>
      <c r="C53" s="15" t="s">
        <v>156</v>
      </c>
      <c r="D53" s="18" t="s">
        <v>157</v>
      </c>
      <c r="E53" s="24" t="s">
        <v>158</v>
      </c>
    </row>
    <row r="54" spans="1:5" ht="37.950000000000003" customHeight="1" x14ac:dyDescent="0.3">
      <c r="A54" s="27" t="s">
        <v>159</v>
      </c>
      <c r="B54" s="28" t="s">
        <v>160</v>
      </c>
      <c r="C54" s="15" t="s">
        <v>161</v>
      </c>
      <c r="D54" s="18" t="s">
        <v>162</v>
      </c>
      <c r="E54" s="29" t="s">
        <v>163</v>
      </c>
    </row>
    <row r="55" spans="1:5" ht="37.950000000000003" customHeight="1" x14ac:dyDescent="0.3">
      <c r="A55" s="25" t="s">
        <v>164</v>
      </c>
      <c r="B55" s="26" t="s">
        <v>165</v>
      </c>
      <c r="C55" s="15" t="s">
        <v>161</v>
      </c>
      <c r="D55" s="18" t="s">
        <v>166</v>
      </c>
      <c r="E55" s="24" t="s">
        <v>167</v>
      </c>
    </row>
    <row r="56" spans="1:5" ht="37.950000000000003" customHeight="1" x14ac:dyDescent="0.3">
      <c r="A56" s="27" t="s">
        <v>168</v>
      </c>
      <c r="B56" s="28" t="s">
        <v>169</v>
      </c>
      <c r="C56" s="15" t="s">
        <v>170</v>
      </c>
      <c r="D56" s="18" t="s">
        <v>171</v>
      </c>
      <c r="E56" s="29" t="s">
        <v>172</v>
      </c>
    </row>
    <row r="57" spans="1:5" ht="37.950000000000003" customHeight="1" x14ac:dyDescent="0.3">
      <c r="A57" s="25" t="s">
        <v>173</v>
      </c>
      <c r="B57" s="26" t="s">
        <v>174</v>
      </c>
      <c r="C57" s="15" t="s">
        <v>175</v>
      </c>
      <c r="D57" s="18" t="s">
        <v>176</v>
      </c>
      <c r="E57" s="24" t="s">
        <v>177</v>
      </c>
    </row>
    <row r="58" spans="1:5" ht="37.950000000000003" customHeight="1" x14ac:dyDescent="0.3">
      <c r="A58" s="27" t="s">
        <v>178</v>
      </c>
      <c r="B58" s="28" t="s">
        <v>179</v>
      </c>
      <c r="C58" s="15" t="s">
        <v>180</v>
      </c>
      <c r="D58" s="18" t="s">
        <v>181</v>
      </c>
      <c r="E58" s="29" t="s">
        <v>182</v>
      </c>
    </row>
    <row r="59" spans="1:5" ht="37.950000000000003" customHeight="1" x14ac:dyDescent="0.3">
      <c r="A59" s="25" t="s">
        <v>183</v>
      </c>
      <c r="B59" s="26" t="s">
        <v>184</v>
      </c>
      <c r="C59" s="15" t="s">
        <v>185</v>
      </c>
      <c r="D59" s="18" t="s">
        <v>186</v>
      </c>
      <c r="E59" s="24" t="s">
        <v>187</v>
      </c>
    </row>
    <row r="60" spans="1:5" ht="37.950000000000003" customHeight="1" x14ac:dyDescent="0.3">
      <c r="A60" s="27" t="s">
        <v>188</v>
      </c>
      <c r="B60" s="28" t="s">
        <v>189</v>
      </c>
      <c r="C60" s="15" t="s">
        <v>190</v>
      </c>
      <c r="D60" s="18" t="s">
        <v>191</v>
      </c>
      <c r="E60" s="29" t="s">
        <v>192</v>
      </c>
    </row>
    <row r="61" spans="1:5" ht="37.950000000000003" customHeight="1" x14ac:dyDescent="0.3">
      <c r="A61" s="25" t="s">
        <v>193</v>
      </c>
      <c r="B61" s="26" t="s">
        <v>194</v>
      </c>
      <c r="C61" s="15" t="s">
        <v>195</v>
      </c>
      <c r="D61" s="18" t="s">
        <v>196</v>
      </c>
      <c r="E61" s="24" t="s">
        <v>197</v>
      </c>
    </row>
    <row r="62" spans="1:5" ht="37.950000000000003" customHeight="1" x14ac:dyDescent="0.3">
      <c r="A62" s="27" t="s">
        <v>198</v>
      </c>
      <c r="B62" s="28" t="s">
        <v>194</v>
      </c>
      <c r="C62" s="15" t="s">
        <v>199</v>
      </c>
      <c r="D62" s="18" t="s">
        <v>200</v>
      </c>
      <c r="E62" s="29" t="s">
        <v>201</v>
      </c>
    </row>
    <row r="64" spans="1:5" ht="24" customHeight="1" x14ac:dyDescent="0.3">
      <c r="A64" s="35" t="s">
        <v>202</v>
      </c>
      <c r="B64" s="33"/>
      <c r="C64" s="33"/>
      <c r="D64" s="33"/>
      <c r="E64" s="33"/>
    </row>
    <row r="65" spans="1:5" ht="18" customHeight="1" x14ac:dyDescent="0.3">
      <c r="A65" s="9" t="s">
        <v>4</v>
      </c>
      <c r="B65" s="9" t="s">
        <v>5</v>
      </c>
      <c r="C65" s="9" t="s">
        <v>22</v>
      </c>
      <c r="D65" s="9" t="s">
        <v>23</v>
      </c>
      <c r="E65" s="9" t="s">
        <v>24</v>
      </c>
    </row>
    <row r="66" spans="1:5" ht="48" customHeight="1" x14ac:dyDescent="0.3">
      <c r="A66" s="30" t="s">
        <v>203</v>
      </c>
      <c r="B66" s="30" t="s">
        <v>204</v>
      </c>
      <c r="C66" s="18" t="s">
        <v>205</v>
      </c>
      <c r="D66" s="18" t="s">
        <v>206</v>
      </c>
      <c r="E66" s="31" t="s">
        <v>56</v>
      </c>
    </row>
    <row r="67" spans="1:5" ht="48" customHeight="1" x14ac:dyDescent="0.3">
      <c r="A67" s="10" t="s">
        <v>207</v>
      </c>
      <c r="B67" s="10" t="s">
        <v>208</v>
      </c>
      <c r="C67" s="11" t="s">
        <v>209</v>
      </c>
      <c r="D67" s="18" t="s">
        <v>210</v>
      </c>
      <c r="E67" s="19" t="s">
        <v>211</v>
      </c>
    </row>
    <row r="68" spans="1:5" ht="48" customHeight="1" x14ac:dyDescent="0.3">
      <c r="A68" s="10" t="s">
        <v>212</v>
      </c>
      <c r="B68" s="10" t="s">
        <v>208</v>
      </c>
      <c r="C68" s="11" t="s">
        <v>213</v>
      </c>
      <c r="D68" s="18" t="s">
        <v>214</v>
      </c>
      <c r="E68" s="19" t="s">
        <v>215</v>
      </c>
    </row>
    <row r="69" spans="1:5" ht="48" customHeight="1" x14ac:dyDescent="0.3">
      <c r="A69" s="10" t="s">
        <v>216</v>
      </c>
      <c r="B69" s="10" t="s">
        <v>208</v>
      </c>
      <c r="C69" s="11" t="s">
        <v>217</v>
      </c>
      <c r="D69" s="18" t="s">
        <v>218</v>
      </c>
      <c r="E69" s="19" t="s">
        <v>219</v>
      </c>
    </row>
    <row r="70" spans="1:5" ht="48" customHeight="1" x14ac:dyDescent="0.3">
      <c r="A70" s="14" t="s">
        <v>220</v>
      </c>
      <c r="B70" s="14" t="s">
        <v>221</v>
      </c>
      <c r="C70" s="15" t="s">
        <v>222</v>
      </c>
      <c r="D70" s="18" t="s">
        <v>223</v>
      </c>
      <c r="E70" s="21" t="s">
        <v>224</v>
      </c>
    </row>
    <row r="71" spans="1:5" ht="48" customHeight="1" x14ac:dyDescent="0.3">
      <c r="A71" s="14" t="s">
        <v>225</v>
      </c>
      <c r="B71" s="14" t="s">
        <v>221</v>
      </c>
      <c r="C71" s="15" t="s">
        <v>226</v>
      </c>
      <c r="D71" s="18" t="s">
        <v>227</v>
      </c>
      <c r="E71" s="21" t="s">
        <v>228</v>
      </c>
    </row>
    <row r="72" spans="1:5" ht="48" customHeight="1" x14ac:dyDescent="0.3">
      <c r="A72" s="14" t="s">
        <v>229</v>
      </c>
      <c r="B72" s="14" t="s">
        <v>221</v>
      </c>
      <c r="C72" s="15" t="s">
        <v>230</v>
      </c>
      <c r="D72" s="18" t="s">
        <v>231</v>
      </c>
      <c r="E72" s="21" t="s">
        <v>232</v>
      </c>
    </row>
    <row r="73" spans="1:5" ht="48" customHeight="1" x14ac:dyDescent="0.3">
      <c r="A73" s="10" t="s">
        <v>233</v>
      </c>
      <c r="B73" s="10" t="s">
        <v>208</v>
      </c>
      <c r="C73" s="11" t="s">
        <v>234</v>
      </c>
      <c r="D73" s="18" t="s">
        <v>235</v>
      </c>
      <c r="E73" s="19" t="s">
        <v>236</v>
      </c>
    </row>
    <row r="74" spans="1:5" ht="48" customHeight="1" x14ac:dyDescent="0.3">
      <c r="A74" s="30" t="s">
        <v>237</v>
      </c>
      <c r="B74" s="30" t="s">
        <v>204</v>
      </c>
      <c r="C74" s="18" t="s">
        <v>238</v>
      </c>
      <c r="D74" s="18" t="s">
        <v>239</v>
      </c>
      <c r="E74" s="31" t="s">
        <v>240</v>
      </c>
    </row>
    <row r="75" spans="1:5" ht="48" customHeight="1" x14ac:dyDescent="0.3">
      <c r="A75" s="10" t="s">
        <v>241</v>
      </c>
      <c r="B75" s="10" t="s">
        <v>208</v>
      </c>
      <c r="C75" s="11" t="s">
        <v>242</v>
      </c>
      <c r="D75" s="18" t="s">
        <v>243</v>
      </c>
      <c r="E75" s="19" t="s">
        <v>244</v>
      </c>
    </row>
    <row r="76" spans="1:5" ht="48" customHeight="1" x14ac:dyDescent="0.3">
      <c r="A76" s="14" t="s">
        <v>245</v>
      </c>
      <c r="B76" s="14" t="s">
        <v>221</v>
      </c>
      <c r="C76" s="15" t="s">
        <v>246</v>
      </c>
      <c r="D76" s="18" t="s">
        <v>247</v>
      </c>
      <c r="E76" s="21" t="s">
        <v>248</v>
      </c>
    </row>
    <row r="77" spans="1:5" ht="48" customHeight="1" x14ac:dyDescent="0.3">
      <c r="A77" s="30" t="s">
        <v>249</v>
      </c>
      <c r="B77" s="30" t="s">
        <v>204</v>
      </c>
      <c r="C77" s="18" t="s">
        <v>250</v>
      </c>
      <c r="D77" s="18" t="s">
        <v>251</v>
      </c>
      <c r="E77" s="31" t="s">
        <v>56</v>
      </c>
    </row>
    <row r="78" spans="1:5" ht="48" customHeight="1" x14ac:dyDescent="0.3">
      <c r="A78" s="14" t="s">
        <v>252</v>
      </c>
      <c r="B78" s="14" t="s">
        <v>221</v>
      </c>
      <c r="C78" s="15" t="s">
        <v>253</v>
      </c>
      <c r="D78" s="18" t="s">
        <v>254</v>
      </c>
      <c r="E78" s="21" t="s">
        <v>255</v>
      </c>
    </row>
    <row r="79" spans="1:5" ht="48" customHeight="1" x14ac:dyDescent="0.3">
      <c r="A79" s="14" t="s">
        <v>256</v>
      </c>
      <c r="B79" s="14" t="s">
        <v>221</v>
      </c>
      <c r="C79" s="15" t="s">
        <v>257</v>
      </c>
      <c r="D79" s="18" t="s">
        <v>258</v>
      </c>
      <c r="E79" s="21" t="s">
        <v>259</v>
      </c>
    </row>
    <row r="81" spans="1:5" ht="36" customHeight="1" x14ac:dyDescent="0.3">
      <c r="A81" s="37" t="s">
        <v>260</v>
      </c>
      <c r="B81" s="33"/>
      <c r="C81" s="33"/>
      <c r="D81" s="33"/>
      <c r="E81" s="33"/>
    </row>
  </sheetData>
  <mergeCells count="10">
    <mergeCell ref="A81:E81"/>
    <mergeCell ref="A2:E2"/>
    <mergeCell ref="A64:E64"/>
    <mergeCell ref="A42:E42"/>
    <mergeCell ref="A33:E33"/>
    <mergeCell ref="A1:E1"/>
    <mergeCell ref="A5:E5"/>
    <mergeCell ref="A23:E23"/>
    <mergeCell ref="A3:E3"/>
    <mergeCell ref="A12:E1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showGridLines="0" zoomScale="145" zoomScaleNormal="131" workbookViewId="0">
      <selection activeCell="E14" sqref="E14"/>
    </sheetView>
  </sheetViews>
  <sheetFormatPr defaultRowHeight="14.4" x14ac:dyDescent="0.3"/>
  <cols>
    <col min="1" max="1" width="12.21875" bestFit="1" customWidth="1"/>
    <col min="2" max="2" width="14.44140625" bestFit="1" customWidth="1"/>
    <col min="3" max="3" width="2.21875" customWidth="1"/>
    <col min="4" max="4" width="14.109375" bestFit="1" customWidth="1"/>
    <col min="5" max="5" width="10.44140625" bestFit="1" customWidth="1"/>
  </cols>
  <sheetData>
    <row r="1" spans="1:8" x14ac:dyDescent="0.3">
      <c r="A1" s="41" t="s">
        <v>261</v>
      </c>
      <c r="B1" s="33"/>
      <c r="C1" s="33"/>
      <c r="D1" s="33"/>
      <c r="E1" s="33"/>
      <c r="F1" s="33"/>
    </row>
    <row r="2" spans="1:8" x14ac:dyDescent="0.3">
      <c r="A2" s="39"/>
      <c r="B2" s="40"/>
      <c r="C2" s="40"/>
      <c r="D2" s="40"/>
      <c r="E2" s="40"/>
      <c r="F2" s="40"/>
    </row>
    <row r="3" spans="1:8" x14ac:dyDescent="0.3">
      <c r="A3" s="3" t="s">
        <v>262</v>
      </c>
      <c r="D3" s="3" t="s">
        <v>263</v>
      </c>
    </row>
    <row r="4" spans="1:8" x14ac:dyDescent="0.3">
      <c r="A4" t="s">
        <v>264</v>
      </c>
      <c r="B4" s="1">
        <v>1000000</v>
      </c>
      <c r="D4" t="s">
        <v>265</v>
      </c>
      <c r="E4" s="2">
        <v>0.4</v>
      </c>
      <c r="G4" t="s">
        <v>266</v>
      </c>
      <c r="H4" s="2">
        <v>0.18</v>
      </c>
    </row>
    <row r="5" spans="1:8" x14ac:dyDescent="0.3">
      <c r="A5" t="s">
        <v>267</v>
      </c>
      <c r="B5">
        <v>3</v>
      </c>
      <c r="D5" t="s">
        <v>268</v>
      </c>
      <c r="E5" s="2">
        <v>0.09</v>
      </c>
    </row>
    <row r="6" spans="1:8" x14ac:dyDescent="0.3">
      <c r="A6" t="s">
        <v>269</v>
      </c>
      <c r="B6" s="1">
        <v>200000</v>
      </c>
      <c r="D6" t="s">
        <v>270</v>
      </c>
      <c r="E6" s="2">
        <f>1-E4</f>
        <v>0.6</v>
      </c>
    </row>
    <row r="7" spans="1:8" x14ac:dyDescent="0.3">
      <c r="A7" t="s">
        <v>271</v>
      </c>
      <c r="B7" s="2">
        <v>0.2</v>
      </c>
    </row>
    <row r="8" spans="1:8" x14ac:dyDescent="0.3">
      <c r="A8" s="42"/>
      <c r="B8" s="43"/>
      <c r="C8" s="43"/>
      <c r="D8" s="43"/>
      <c r="E8" s="43"/>
      <c r="F8" s="43"/>
    </row>
    <row r="9" spans="1:8" x14ac:dyDescent="0.3">
      <c r="A9" s="39"/>
      <c r="B9" s="40"/>
      <c r="C9" s="40"/>
      <c r="D9" s="40"/>
      <c r="E9" s="40"/>
      <c r="F9" s="40"/>
    </row>
    <row r="10" spans="1:8" x14ac:dyDescent="0.3">
      <c r="A10" s="3" t="s">
        <v>272</v>
      </c>
      <c r="D10" s="3" t="s">
        <v>273</v>
      </c>
    </row>
    <row r="11" spans="1:8" x14ac:dyDescent="0.3">
      <c r="A11" t="s">
        <v>274</v>
      </c>
      <c r="B11" s="1">
        <v>500</v>
      </c>
      <c r="D11" t="s">
        <v>275</v>
      </c>
      <c r="E11" s="1">
        <v>80</v>
      </c>
    </row>
    <row r="12" spans="1:8" x14ac:dyDescent="0.3">
      <c r="A12" t="s">
        <v>276</v>
      </c>
      <c r="B12">
        <v>4</v>
      </c>
      <c r="D12" t="s">
        <v>139</v>
      </c>
      <c r="E12">
        <v>15</v>
      </c>
      <c r="F12" t="s">
        <v>277</v>
      </c>
    </row>
    <row r="13" spans="1:8" x14ac:dyDescent="0.3">
      <c r="A13" t="s">
        <v>278</v>
      </c>
      <c r="B13" s="2">
        <v>0.5</v>
      </c>
      <c r="D13" t="s">
        <v>279</v>
      </c>
      <c r="E13">
        <v>300</v>
      </c>
    </row>
    <row r="14" spans="1:8" x14ac:dyDescent="0.3">
      <c r="A14" t="s">
        <v>173</v>
      </c>
      <c r="B14">
        <v>300</v>
      </c>
      <c r="D14" t="s">
        <v>280</v>
      </c>
      <c r="E14" s="2">
        <v>0.1</v>
      </c>
    </row>
    <row r="15" spans="1:8" x14ac:dyDescent="0.3">
      <c r="A15" t="s">
        <v>281</v>
      </c>
      <c r="B15">
        <v>5</v>
      </c>
      <c r="D15" t="s">
        <v>282</v>
      </c>
      <c r="E15" s="1">
        <v>3000</v>
      </c>
    </row>
    <row r="16" spans="1:8" x14ac:dyDescent="0.3">
      <c r="A16" t="s">
        <v>283</v>
      </c>
      <c r="B16" s="2">
        <v>0.05</v>
      </c>
      <c r="D16" t="s">
        <v>284</v>
      </c>
      <c r="E16" s="1">
        <v>1000</v>
      </c>
    </row>
    <row r="17" spans="1:6" x14ac:dyDescent="0.3">
      <c r="D17" t="s">
        <v>285</v>
      </c>
      <c r="E17" s="1">
        <v>500</v>
      </c>
    </row>
    <row r="18" spans="1:6" x14ac:dyDescent="0.3">
      <c r="D18" t="s">
        <v>286</v>
      </c>
      <c r="E18" s="2">
        <v>0.05</v>
      </c>
      <c r="F18" t="s">
        <v>287</v>
      </c>
    </row>
    <row r="19" spans="1:6" x14ac:dyDescent="0.3">
      <c r="D19" t="s">
        <v>288</v>
      </c>
      <c r="E19" s="2">
        <v>0.1</v>
      </c>
    </row>
    <row r="20" spans="1:6" x14ac:dyDescent="0.3">
      <c r="A20" s="39"/>
      <c r="B20" s="40"/>
      <c r="C20" s="40"/>
      <c r="D20" s="40"/>
      <c r="E20" s="40"/>
      <c r="F20" s="40"/>
    </row>
  </sheetData>
  <mergeCells count="5">
    <mergeCell ref="A2:F2"/>
    <mergeCell ref="A1:F1"/>
    <mergeCell ref="A9:F9"/>
    <mergeCell ref="A8:F8"/>
    <mergeCell ref="A20:F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H24"/>
  <sheetViews>
    <sheetView showGridLines="0" zoomScale="160" workbookViewId="0">
      <selection activeCell="D25" sqref="D25"/>
    </sheetView>
  </sheetViews>
  <sheetFormatPr defaultRowHeight="14.4" x14ac:dyDescent="0.3"/>
  <cols>
    <col min="1" max="1" width="2.33203125" customWidth="1"/>
    <col min="2" max="2" width="12.6640625" bestFit="1" customWidth="1"/>
    <col min="4" max="8" width="16.21875" bestFit="1" customWidth="1"/>
  </cols>
  <sheetData>
    <row r="2" spans="2:8" x14ac:dyDescent="0.3">
      <c r="B2" s="6" t="s">
        <v>289</v>
      </c>
      <c r="C2" s="6">
        <v>0</v>
      </c>
      <c r="D2" s="6">
        <f>C2+1</f>
        <v>1</v>
      </c>
      <c r="E2" s="6">
        <f>D2+1</f>
        <v>2</v>
      </c>
      <c r="F2" s="6">
        <f>E2+1</f>
        <v>3</v>
      </c>
      <c r="G2" s="6">
        <f>F2+1</f>
        <v>4</v>
      </c>
      <c r="H2" s="6">
        <f>G2+1</f>
        <v>5</v>
      </c>
    </row>
    <row r="3" spans="2:8" x14ac:dyDescent="0.3">
      <c r="B3" s="6" t="s">
        <v>272</v>
      </c>
      <c r="D3" s="7">
        <f>Drivers!B11*Drivers!B12*Drivers!B13*Drivers!B14*Drivers!B15</f>
        <v>1500000</v>
      </c>
      <c r="E3" s="7">
        <f>D3*(1+Drivers!$B$16)</f>
        <v>1575000</v>
      </c>
      <c r="F3" s="7">
        <f>E3*(1+Drivers!$B$16)</f>
        <v>1653750</v>
      </c>
      <c r="G3" s="7">
        <f>F3*(1+Drivers!$B$16)</f>
        <v>1736437.5</v>
      </c>
      <c r="H3" s="7">
        <f>G3*(1+Drivers!$B$16)</f>
        <v>1823259.375</v>
      </c>
    </row>
    <row r="4" spans="2:8" x14ac:dyDescent="0.3">
      <c r="B4" s="6"/>
      <c r="D4" s="7"/>
      <c r="E4" s="7"/>
      <c r="F4" s="7"/>
      <c r="G4" s="7"/>
      <c r="H4" s="7"/>
    </row>
    <row r="5" spans="2:8" x14ac:dyDescent="0.3">
      <c r="B5" s="6" t="s">
        <v>290</v>
      </c>
      <c r="D5" s="7"/>
      <c r="E5" s="7"/>
      <c r="F5" s="7"/>
      <c r="G5" s="7"/>
      <c r="H5" s="7"/>
    </row>
    <row r="6" spans="2:8" x14ac:dyDescent="0.3">
      <c r="B6" s="6" t="s">
        <v>291</v>
      </c>
      <c r="D6" s="7">
        <f>Drivers!E11/Drivers!E12*Drivers!E13*Drivers!B15*Drivers!B14</f>
        <v>2400000</v>
      </c>
      <c r="E6" s="7">
        <f>D6*(1+Drivers!$E$14)</f>
        <v>2640000</v>
      </c>
      <c r="F6" s="7">
        <f>E6*(1+Drivers!$E$14)</f>
        <v>2904000.0000000005</v>
      </c>
      <c r="G6" s="7">
        <f>F6*(1+Drivers!$E$14)</f>
        <v>3194400.0000000009</v>
      </c>
      <c r="H6" s="7">
        <f>G6*(1+Drivers!$E$14)</f>
        <v>3513840.0000000014</v>
      </c>
    </row>
    <row r="7" spans="2:8" x14ac:dyDescent="0.3">
      <c r="B7" s="6" t="s">
        <v>292</v>
      </c>
      <c r="D7" s="7">
        <f>Drivers!E15*Drivers!B14*Drivers!B15</f>
        <v>4500000</v>
      </c>
      <c r="E7" s="7">
        <f>D7*(1+Drivers!$E$19)</f>
        <v>4950000</v>
      </c>
      <c r="F7" s="7">
        <f>E7*(1+Drivers!$E$19)</f>
        <v>5445000</v>
      </c>
      <c r="G7" s="7">
        <f>F7*(1+Drivers!$E$19)</f>
        <v>5989500.0000000009</v>
      </c>
      <c r="H7" s="7">
        <f>G7*(1+Drivers!$E$19)</f>
        <v>6588450.0000000019</v>
      </c>
    </row>
    <row r="8" spans="2:8" x14ac:dyDescent="0.3">
      <c r="B8" s="6" t="s">
        <v>293</v>
      </c>
      <c r="D8" s="7">
        <f>Drivers!E16*Drivers!B14*Drivers!B15</f>
        <v>1500000</v>
      </c>
      <c r="E8" s="7">
        <f>D8*(1+Drivers!$E$19)</f>
        <v>1650000.0000000002</v>
      </c>
      <c r="F8" s="7">
        <f>E8*(1+Drivers!$E$19)</f>
        <v>1815000.0000000005</v>
      </c>
      <c r="G8" s="7">
        <f>F8*(1+Drivers!$E$19)</f>
        <v>1996500.0000000007</v>
      </c>
      <c r="H8" s="7">
        <f>G8*(1+Drivers!$E$19)</f>
        <v>2196150.0000000009</v>
      </c>
    </row>
    <row r="9" spans="2:8" x14ac:dyDescent="0.3">
      <c r="B9" s="6" t="s">
        <v>285</v>
      </c>
      <c r="D9" s="7">
        <f>Drivers!$E$17*Drivers!$B$14*Drivers!$B$15</f>
        <v>750000</v>
      </c>
      <c r="E9" s="7">
        <f>Drivers!$E$17*Drivers!$B$14*Drivers!$B$15</f>
        <v>750000</v>
      </c>
      <c r="F9" s="7">
        <f>Drivers!$E$17*Drivers!$B$14*Drivers!$B$15</f>
        <v>750000</v>
      </c>
      <c r="G9" s="7">
        <f>Drivers!$E$17*Drivers!$B$14*Drivers!$B$15</f>
        <v>750000</v>
      </c>
      <c r="H9" s="7">
        <f>Drivers!$E$17*Drivers!$B$14*Drivers!$B$15</f>
        <v>750000</v>
      </c>
    </row>
    <row r="10" spans="2:8" x14ac:dyDescent="0.3">
      <c r="B10" s="6" t="s">
        <v>286</v>
      </c>
      <c r="D10" s="7">
        <f>D3*Drivers!$E$18</f>
        <v>75000</v>
      </c>
      <c r="E10" s="7">
        <f>E3*Drivers!$E$18</f>
        <v>78750</v>
      </c>
      <c r="F10" s="7">
        <f>F3*Drivers!$E$18</f>
        <v>82687.5</v>
      </c>
      <c r="G10" s="7">
        <f>G3*Drivers!$E$18</f>
        <v>86821.875</v>
      </c>
      <c r="H10" s="7">
        <f>H3*Drivers!$E$18</f>
        <v>91162.96875</v>
      </c>
    </row>
    <row r="11" spans="2:8" x14ac:dyDescent="0.3">
      <c r="B11" s="6"/>
      <c r="D11" s="7"/>
      <c r="E11" s="7"/>
      <c r="F11" s="7"/>
      <c r="G11" s="7"/>
      <c r="H11" s="7"/>
    </row>
    <row r="12" spans="2:8" x14ac:dyDescent="0.3">
      <c r="B12" s="6" t="s">
        <v>294</v>
      </c>
      <c r="D12" s="7">
        <f>SUM(D6:D11)</f>
        <v>9225000</v>
      </c>
      <c r="E12" s="7">
        <f>SUM(E6:E11)</f>
        <v>10068750</v>
      </c>
      <c r="F12" s="7">
        <f>SUM(F6:F11)</f>
        <v>10996687.5</v>
      </c>
      <c r="G12" s="7">
        <f>SUM(G6:G11)</f>
        <v>12017221.875000002</v>
      </c>
      <c r="H12" s="7">
        <f>SUM(H6:H11)</f>
        <v>13139602.968750004</v>
      </c>
    </row>
    <row r="13" spans="2:8" x14ac:dyDescent="0.3">
      <c r="B13" s="6"/>
      <c r="D13" s="7"/>
      <c r="E13" s="7"/>
      <c r="F13" s="7"/>
      <c r="G13" s="7"/>
      <c r="H13" s="7"/>
    </row>
    <row r="14" spans="2:8" x14ac:dyDescent="0.3">
      <c r="B14" s="6" t="s">
        <v>295</v>
      </c>
      <c r="D14" s="7">
        <f>D3-D12</f>
        <v>-7725000</v>
      </c>
      <c r="E14" s="7">
        <f>E3-E12</f>
        <v>-8493750</v>
      </c>
      <c r="F14" s="7">
        <f>F3-F12</f>
        <v>-9342937.5</v>
      </c>
      <c r="G14" s="7">
        <f>G3-G12</f>
        <v>-10280784.375000002</v>
      </c>
      <c r="H14" s="7">
        <f>H3-H12</f>
        <v>-11316343.593750004</v>
      </c>
    </row>
    <row r="15" spans="2:8" x14ac:dyDescent="0.3">
      <c r="B15" s="6" t="s">
        <v>296</v>
      </c>
      <c r="D15" s="7">
        <f>(Drivers!$B$4-Drivers!$B$6)/Drivers!$B$5</f>
        <v>266666.66666666669</v>
      </c>
      <c r="E15" s="7">
        <f>(Drivers!$B$4-Drivers!$B$6)/Drivers!$B$5</f>
        <v>266666.66666666669</v>
      </c>
      <c r="F15" s="7">
        <f>(Drivers!$B$4-Drivers!$B$6)/Drivers!$B$5</f>
        <v>266666.66666666669</v>
      </c>
      <c r="G15" s="7">
        <f>(Drivers!$B$4-Drivers!$B$6)/Drivers!$B$5</f>
        <v>266666.66666666669</v>
      </c>
      <c r="H15" s="7">
        <f>(Drivers!$B$4-Drivers!$B$6)/Drivers!$B$5</f>
        <v>266666.66666666669</v>
      </c>
    </row>
    <row r="16" spans="2:8" x14ac:dyDescent="0.3">
      <c r="B16" s="6" t="s">
        <v>297</v>
      </c>
      <c r="D16" s="7">
        <f>D14-D15</f>
        <v>-7991666.666666667</v>
      </c>
      <c r="E16" s="7">
        <f>E14-E15</f>
        <v>-8760416.666666666</v>
      </c>
      <c r="F16" s="7">
        <f>F14-F15</f>
        <v>-9609604.166666666</v>
      </c>
      <c r="G16" s="7">
        <f>G14-G15</f>
        <v>-10547451.041666668</v>
      </c>
      <c r="H16" s="7">
        <f>H14-H15</f>
        <v>-11583010.26041667</v>
      </c>
    </row>
    <row r="17" spans="2:8" x14ac:dyDescent="0.3">
      <c r="B17" s="6"/>
      <c r="D17" s="7"/>
      <c r="E17" s="7"/>
      <c r="F17" s="7"/>
      <c r="G17" s="7"/>
      <c r="H17" s="7"/>
    </row>
    <row r="18" spans="2:8" x14ac:dyDescent="0.3">
      <c r="B18" s="6" t="s">
        <v>298</v>
      </c>
      <c r="D18" s="7">
        <f>Drivers!$E$5*Drivers!$E$4*Drivers!$B$4</f>
        <v>36000</v>
      </c>
      <c r="E18" s="7">
        <f>Drivers!$E$5*Drivers!$E$4*Drivers!$B$4</f>
        <v>36000</v>
      </c>
      <c r="F18" s="7">
        <f>Drivers!$E$5*Drivers!$E$4*Drivers!$B$4</f>
        <v>36000</v>
      </c>
      <c r="G18" s="7">
        <f>Drivers!$E$5*Drivers!$E$4*Drivers!$B$4</f>
        <v>36000</v>
      </c>
      <c r="H18" s="7">
        <f>Drivers!$E$5*Drivers!$E$4*Drivers!$B$4</f>
        <v>36000</v>
      </c>
    </row>
    <row r="19" spans="2:8" x14ac:dyDescent="0.3">
      <c r="B19" s="5"/>
      <c r="D19" s="7"/>
      <c r="E19" s="7"/>
      <c r="F19" s="7"/>
      <c r="G19" s="7"/>
      <c r="H19" s="7"/>
    </row>
    <row r="20" spans="2:8" x14ac:dyDescent="0.3">
      <c r="B20" s="5" t="s">
        <v>299</v>
      </c>
      <c r="D20" s="7">
        <f>D16-D18</f>
        <v>-8027666.666666667</v>
      </c>
      <c r="E20" s="7">
        <f>E16-E18</f>
        <v>-8796416.666666666</v>
      </c>
      <c r="F20" s="7">
        <f>F16-F18</f>
        <v>-9645604.166666666</v>
      </c>
      <c r="G20" s="7">
        <f>G16-G18</f>
        <v>-10583451.041666668</v>
      </c>
      <c r="H20" s="7">
        <f>H16-H18</f>
        <v>-11619010.26041667</v>
      </c>
    </row>
    <row r="21" spans="2:8" x14ac:dyDescent="0.3">
      <c r="B21" s="5" t="s">
        <v>300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</row>
    <row r="22" spans="2:8" x14ac:dyDescent="0.3">
      <c r="B22" s="5" t="s">
        <v>301</v>
      </c>
      <c r="D22" s="8">
        <f>D20-D21</f>
        <v>-8027666.666666667</v>
      </c>
      <c r="E22" s="8">
        <f>E20-E21</f>
        <v>-8796416.666666666</v>
      </c>
      <c r="F22" s="8">
        <f>F20-F21</f>
        <v>-9645604.166666666</v>
      </c>
      <c r="G22" s="8">
        <f>G20-G21</f>
        <v>-10583451.041666668</v>
      </c>
      <c r="H22" s="8">
        <f>H20-H21</f>
        <v>-11619010.26041667</v>
      </c>
    </row>
    <row r="23" spans="2:8" x14ac:dyDescent="0.3">
      <c r="B23" s="5" t="s">
        <v>302</v>
      </c>
    </row>
    <row r="24" spans="2:8" x14ac:dyDescent="0.3">
      <c r="B24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H11"/>
  <sheetViews>
    <sheetView showGridLines="0" tabSelected="1" zoomScale="161" workbookViewId="0">
      <selection activeCell="G16" sqref="G16"/>
    </sheetView>
  </sheetViews>
  <sheetFormatPr defaultRowHeight="14.4" x14ac:dyDescent="0.3"/>
  <cols>
    <col min="1" max="1" width="2.44140625" customWidth="1"/>
    <col min="2" max="2" width="29.33203125" customWidth="1"/>
    <col min="3" max="3" width="14.77734375" bestFit="1" customWidth="1"/>
    <col min="4" max="5" width="12.33203125" bestFit="1" customWidth="1"/>
    <col min="6" max="6" width="13" bestFit="1" customWidth="1"/>
    <col min="7" max="7" width="12.33203125" bestFit="1" customWidth="1"/>
    <col min="8" max="8" width="13.6640625" bestFit="1" customWidth="1"/>
  </cols>
  <sheetData>
    <row r="2" spans="2:8" x14ac:dyDescent="0.3">
      <c r="B2" s="6" t="s">
        <v>289</v>
      </c>
      <c r="C2" s="6">
        <v>0</v>
      </c>
      <c r="D2" s="6">
        <f>C2+1</f>
        <v>1</v>
      </c>
      <c r="E2" s="6">
        <f>D2+1</f>
        <v>2</v>
      </c>
      <c r="F2" s="6">
        <f>E2+1</f>
        <v>3</v>
      </c>
      <c r="G2" s="6">
        <f>F2+1</f>
        <v>4</v>
      </c>
      <c r="H2" s="6">
        <f>G2+1</f>
        <v>5</v>
      </c>
    </row>
    <row r="3" spans="2:8" x14ac:dyDescent="0.3">
      <c r="B3" s="6" t="s">
        <v>301</v>
      </c>
      <c r="D3" s="7">
        <f>'P&amp;L'!D22</f>
        <v>-8027666.666666667</v>
      </c>
      <c r="E3" s="7">
        <f>'P&amp;L'!E22</f>
        <v>-8796416.666666666</v>
      </c>
      <c r="F3" s="7">
        <f>'P&amp;L'!F22</f>
        <v>-9645604.166666666</v>
      </c>
      <c r="G3" s="7">
        <f>'P&amp;L'!G22</f>
        <v>-10583451.041666668</v>
      </c>
      <c r="H3" s="7">
        <f>'P&amp;L'!H22</f>
        <v>-11619010.26041667</v>
      </c>
    </row>
    <row r="4" spans="2:8" x14ac:dyDescent="0.3">
      <c r="B4" s="6" t="s">
        <v>303</v>
      </c>
      <c r="D4" s="7">
        <f>'P&amp;L'!D15</f>
        <v>266666.66666666669</v>
      </c>
      <c r="E4" s="7">
        <f>'P&amp;L'!E15</f>
        <v>266666.66666666669</v>
      </c>
      <c r="F4" s="7">
        <f>'P&amp;L'!F15</f>
        <v>266666.66666666669</v>
      </c>
      <c r="G4" s="7">
        <f>'P&amp;L'!G15</f>
        <v>266666.66666666669</v>
      </c>
      <c r="H4" s="7">
        <f>'P&amp;L'!H15</f>
        <v>266666.66666666669</v>
      </c>
    </row>
    <row r="5" spans="2:8" x14ac:dyDescent="0.3">
      <c r="B5" s="6" t="s">
        <v>304</v>
      </c>
      <c r="D5">
        <v>0</v>
      </c>
      <c r="E5">
        <v>0</v>
      </c>
      <c r="F5">
        <v>0</v>
      </c>
      <c r="G5">
        <v>0</v>
      </c>
      <c r="H5">
        <v>0</v>
      </c>
    </row>
    <row r="6" spans="2:8" x14ac:dyDescent="0.3">
      <c r="B6" s="6" t="s">
        <v>305</v>
      </c>
      <c r="C6" s="4">
        <f>-Drivers!B4</f>
        <v>-1000000</v>
      </c>
      <c r="F6" s="4">
        <f>Drivers!B6</f>
        <v>200000</v>
      </c>
    </row>
    <row r="7" spans="2:8" x14ac:dyDescent="0.3">
      <c r="B7" s="6"/>
      <c r="C7" s="4">
        <f>Drivers!B4*Drivers!E4</f>
        <v>400000</v>
      </c>
      <c r="H7" s="4">
        <f>-Drivers!E4*Drivers!B4</f>
        <v>-400000</v>
      </c>
    </row>
    <row r="8" spans="2:8" x14ac:dyDescent="0.3">
      <c r="B8" s="6"/>
    </row>
    <row r="9" spans="2:8" x14ac:dyDescent="0.3">
      <c r="B9" s="6" t="s">
        <v>306</v>
      </c>
      <c r="C9">
        <f t="shared" ref="C9:H9" si="0">SUM(C3:C8)</f>
        <v>-600000</v>
      </c>
      <c r="D9">
        <f t="shared" si="0"/>
        <v>-7761000</v>
      </c>
      <c r="E9">
        <f t="shared" si="0"/>
        <v>-8529750</v>
      </c>
      <c r="F9">
        <f t="shared" si="0"/>
        <v>-9178937.5</v>
      </c>
      <c r="G9">
        <f t="shared" si="0"/>
        <v>-10316784.375000002</v>
      </c>
      <c r="H9">
        <f t="shared" si="0"/>
        <v>-11752343.593750004</v>
      </c>
    </row>
    <row r="11" spans="2:8" x14ac:dyDescent="0.3">
      <c r="C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Audit Report</vt:lpstr>
      <vt:lpstr>Drivers</vt:lpstr>
      <vt:lpstr>P&amp;L</vt:lpstr>
      <vt:lpstr>CF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Anjani Kumar Mishra</dc:creator>
  <cp:lastModifiedBy>Anjani Kumar Mishra</cp:lastModifiedBy>
  <dcterms:created xsi:type="dcterms:W3CDTF">2026-04-14T14:38:39Z</dcterms:created>
  <dcterms:modified xsi:type="dcterms:W3CDTF">2026-04-15T03:02:04Z</dcterms:modified>
</cp:coreProperties>
</file>