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4200" windowWidth="28800" windowHeight="124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E39" i="1"/>
  <c r="E40" i="1" s="1"/>
  <c r="F39" i="1"/>
  <c r="F40" i="1" s="1"/>
  <c r="G39" i="1"/>
  <c r="B42" i="1" s="1"/>
  <c r="H39" i="1"/>
  <c r="I39" i="1"/>
  <c r="C40" i="1"/>
  <c r="D40" i="1"/>
  <c r="H40" i="1"/>
  <c r="I40" i="1"/>
  <c r="B40" i="1"/>
  <c r="D39" i="1"/>
  <c r="B35" i="1"/>
  <c r="G40" i="1" l="1"/>
  <c r="B41" i="1"/>
  <c r="G31" i="1"/>
  <c r="G32" i="1" s="1"/>
  <c r="B33" i="1" s="1"/>
  <c r="F31" i="1"/>
  <c r="F32" i="1" s="1"/>
  <c r="E31" i="1"/>
  <c r="E32" i="1" s="1"/>
  <c r="D31" i="1"/>
  <c r="D32" i="1" s="1"/>
  <c r="C32" i="1"/>
  <c r="B32" i="1"/>
  <c r="B26" i="1"/>
  <c r="D19" i="1"/>
  <c r="B24" i="1"/>
  <c r="B23" i="1" s="1"/>
  <c r="D23" i="1" s="1"/>
  <c r="C19" i="1"/>
  <c r="B19" i="1"/>
  <c r="B18" i="1" l="1"/>
  <c r="C14" i="1" l="1"/>
  <c r="C15" i="1" s="1"/>
  <c r="D13" i="1" l="1"/>
  <c r="E13" i="1" l="1"/>
  <c r="D15" i="1"/>
  <c r="B11" i="1"/>
  <c r="B10" i="1"/>
  <c r="F13" i="1" l="1"/>
  <c r="F15" i="1" s="1"/>
  <c r="B16" i="1" s="1"/>
  <c r="E15" i="1"/>
  <c r="B9" i="1"/>
  <c r="H6" i="1"/>
  <c r="G4" i="1"/>
  <c r="G6" i="1" s="1"/>
  <c r="F4" i="1"/>
  <c r="F6" i="1" s="1"/>
  <c r="F7" i="1" l="1"/>
  <c r="C1" i="1"/>
  <c r="B2" i="1"/>
  <c r="B1" i="1"/>
</calcChain>
</file>

<file path=xl/sharedStrings.xml><?xml version="1.0" encoding="utf-8"?>
<sst xmlns="http://schemas.openxmlformats.org/spreadsheetml/2006/main" count="34" uniqueCount="26">
  <si>
    <t>Cost of Discount =</t>
  </si>
  <si>
    <t>EOQ =</t>
  </si>
  <si>
    <t>Year</t>
  </si>
  <si>
    <t>Set up Co</t>
  </si>
  <si>
    <t>WC</t>
  </si>
  <si>
    <t>Net CF</t>
  </si>
  <si>
    <t>DF @10%</t>
  </si>
  <si>
    <t>PV</t>
  </si>
  <si>
    <t>NPV:</t>
  </si>
  <si>
    <t>Fowrd Rate=</t>
  </si>
  <si>
    <t>Cash Flow</t>
  </si>
  <si>
    <t>PV @factor</t>
  </si>
  <si>
    <t>NPV</t>
  </si>
  <si>
    <t>COC in Nominal Terms:</t>
  </si>
  <si>
    <t>Cost of Discord</t>
  </si>
  <si>
    <t>Month</t>
  </si>
  <si>
    <t>Monthly COC</t>
  </si>
  <si>
    <t>Tax</t>
  </si>
  <si>
    <t>Lease</t>
  </si>
  <si>
    <t xml:space="preserve">Lease Payment </t>
  </si>
  <si>
    <t>Tax Benefit</t>
  </si>
  <si>
    <t>Net Cash Flow</t>
  </si>
  <si>
    <t>NPV =</t>
  </si>
  <si>
    <t>EOQ=</t>
  </si>
  <si>
    <t>Maint</t>
  </si>
  <si>
    <t xml:space="preserve">Tax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</si>
</sst>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₹&quot;\ #,##0.00;[Red]&quot;₹&quot;\ \-#,##0.00"/>
    <numFmt numFmtId="44" formatCode="_ &quot;₹&quot;\ * #,##0.00_ ;_ &quot;₹&quot;\ * \-#,##0.00_ ;_ &quot;₹&quot;\ * &quot;-&quot;??_ ;_ @_ "/>
    <numFmt numFmtId="164" formatCode="0.000"/>
    <numFmt numFmtId="165" formatCode="&quot;₹&quot;\ #,##0.00"/>
    <numFmt numFmtId="167" formatCode="0.0%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10" fontId="0" fillId="0" borderId="0" xfId="0" applyNumberFormat="1"/>
    <xf numFmtId="0" fontId="1" fillId="2" borderId="0" xfId="1"/>
    <xf numFmtId="3" fontId="0" fillId="0" borderId="0" xfId="0" applyNumberFormat="1"/>
    <xf numFmtId="0" fontId="0" fillId="0" borderId="0" xfId="0" applyNumberFormat="1"/>
    <xf numFmtId="164" fontId="0" fillId="0" borderId="0" xfId="0" applyNumberFormat="1"/>
    <xf numFmtId="8" fontId="0" fillId="0" borderId="0" xfId="0" applyNumberFormat="1"/>
    <xf numFmtId="9" fontId="0" fillId="0" borderId="0" xfId="2" applyFont="1"/>
    <xf numFmtId="10" fontId="0" fillId="0" borderId="0" xfId="2" applyNumberFormat="1" applyFont="1"/>
    <xf numFmtId="10" fontId="3" fillId="3" borderId="0" xfId="3" applyNumberFormat="1"/>
    <xf numFmtId="44" fontId="0" fillId="0" borderId="0" xfId="0" applyNumberFormat="1"/>
    <xf numFmtId="165" fontId="0" fillId="0" borderId="0" xfId="0" applyNumberFormat="1"/>
    <xf numFmtId="167" fontId="0" fillId="0" borderId="0" xfId="2" applyNumberFormat="1" applyFont="1"/>
  </cellXfs>
  <cellStyles count="4">
    <cellStyle name="Accent6" xfId="3" builtinId="49"/>
    <cellStyle name="Good" xfId="1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31" zoomScale="200" zoomScaleNormal="200" workbookViewId="0">
      <selection activeCell="B43" sqref="B43"/>
    </sheetView>
  </sheetViews>
  <sheetFormatPr defaultRowHeight="15" x14ac:dyDescent="0.25"/>
  <cols>
    <col min="1" max="1" width="23.28515625" customWidth="1"/>
    <col min="2" max="2" width="20.28515625" bestFit="1" customWidth="1"/>
    <col min="3" max="3" width="13.5703125" bestFit="1" customWidth="1"/>
  </cols>
  <sheetData>
    <row r="1" spans="1:8" x14ac:dyDescent="0.25">
      <c r="A1" t="s">
        <v>0</v>
      </c>
      <c r="B1" s="1">
        <f>(1+(1.5%/(100%-1.5%)))^(12/2)-1</f>
        <v>9.4920575513666394E-2</v>
      </c>
      <c r="C1" s="1">
        <f>(100/(100-0.5))^(365/20)-1</f>
        <v>9.5793642359434994E-2</v>
      </c>
      <c r="E1" t="s">
        <v>2</v>
      </c>
      <c r="F1">
        <v>0</v>
      </c>
      <c r="G1">
        <v>1</v>
      </c>
      <c r="H1">
        <v>2</v>
      </c>
    </row>
    <row r="2" spans="1:8" x14ac:dyDescent="0.25">
      <c r="A2" t="s">
        <v>1</v>
      </c>
      <c r="B2">
        <f>((2*65*300000)/30)^(1/2)</f>
        <v>1140.175425099138</v>
      </c>
      <c r="E2" t="s">
        <v>3</v>
      </c>
      <c r="F2">
        <v>-125</v>
      </c>
      <c r="G2">
        <v>0</v>
      </c>
      <c r="H2">
        <v>0</v>
      </c>
    </row>
    <row r="3" spans="1:8" x14ac:dyDescent="0.25">
      <c r="E3" t="s">
        <v>4</v>
      </c>
      <c r="F3">
        <v>-4</v>
      </c>
      <c r="G3">
        <v>0</v>
      </c>
      <c r="H3">
        <v>4</v>
      </c>
    </row>
    <row r="4" spans="1:8" x14ac:dyDescent="0.25">
      <c r="E4" t="s">
        <v>5</v>
      </c>
      <c r="F4">
        <f>F3+F2</f>
        <v>-129</v>
      </c>
      <c r="G4">
        <f>G3+G2</f>
        <v>0</v>
      </c>
      <c r="H4">
        <v>4</v>
      </c>
    </row>
    <row r="5" spans="1:8" x14ac:dyDescent="0.25">
      <c r="E5" t="s">
        <v>6</v>
      </c>
      <c r="F5">
        <v>1</v>
      </c>
      <c r="G5">
        <v>0.90900000000000003</v>
      </c>
      <c r="H5">
        <v>0.82599999999999996</v>
      </c>
    </row>
    <row r="6" spans="1:8" x14ac:dyDescent="0.25">
      <c r="E6" t="s">
        <v>7</v>
      </c>
      <c r="F6">
        <f>F5*F4</f>
        <v>-129</v>
      </c>
      <c r="G6">
        <f>G5*G4</f>
        <v>0</v>
      </c>
      <c r="H6">
        <f>H5*H4</f>
        <v>3.3039999999999998</v>
      </c>
    </row>
    <row r="7" spans="1:8" x14ac:dyDescent="0.25">
      <c r="E7" t="s">
        <v>8</v>
      </c>
      <c r="F7" s="2">
        <f>F6+G6+H6</f>
        <v>-125.696</v>
      </c>
    </row>
    <row r="9" spans="1:8" x14ac:dyDescent="0.25">
      <c r="A9" t="s">
        <v>9</v>
      </c>
      <c r="B9">
        <f>(1.4415*(1+B10))/1+B11</f>
        <v>1.4729928125000002</v>
      </c>
    </row>
    <row r="10" spans="1:8" x14ac:dyDescent="0.25">
      <c r="B10">
        <f>4.75%*3/12</f>
        <v>1.1875000000000002E-2</v>
      </c>
    </row>
    <row r="11" spans="1:8" x14ac:dyDescent="0.25">
      <c r="B11">
        <f>5.75%*3/12</f>
        <v>1.4375000000000001E-2</v>
      </c>
    </row>
    <row r="12" spans="1:8" x14ac:dyDescent="0.25">
      <c r="B12">
        <v>0</v>
      </c>
      <c r="C12">
        <v>1</v>
      </c>
      <c r="D12">
        <v>2</v>
      </c>
      <c r="E12">
        <v>3</v>
      </c>
      <c r="F12">
        <v>4</v>
      </c>
    </row>
    <row r="13" spans="1:8" x14ac:dyDescent="0.25">
      <c r="A13" t="s">
        <v>10</v>
      </c>
      <c r="B13">
        <v>1</v>
      </c>
      <c r="C13" s="3">
        <v>120000</v>
      </c>
      <c r="D13" s="4">
        <f>C13*1.04</f>
        <v>124800</v>
      </c>
      <c r="E13" s="4">
        <f t="shared" ref="E13:F13" si="0">D13*1.04</f>
        <v>129792</v>
      </c>
      <c r="F13" s="4">
        <f t="shared" si="0"/>
        <v>134983.67999999999</v>
      </c>
    </row>
    <row r="14" spans="1:8" x14ac:dyDescent="0.25">
      <c r="A14" t="s">
        <v>11</v>
      </c>
      <c r="B14" s="5"/>
      <c r="C14" s="5">
        <f>B13/1.08</f>
        <v>0.92592592592592582</v>
      </c>
      <c r="D14">
        <v>0.85699999999999998</v>
      </c>
      <c r="E14">
        <v>0.79400000000000004</v>
      </c>
      <c r="F14">
        <v>0.73499999999999999</v>
      </c>
    </row>
    <row r="15" spans="1:8" x14ac:dyDescent="0.25">
      <c r="A15" t="s">
        <v>7</v>
      </c>
      <c r="C15">
        <f>C14*C13</f>
        <v>111111.11111111109</v>
      </c>
      <c r="D15">
        <f t="shared" ref="D15:F15" si="1">D14*D13</f>
        <v>106953.59999999999</v>
      </c>
      <c r="E15">
        <f t="shared" si="1"/>
        <v>103054.848</v>
      </c>
      <c r="F15">
        <f t="shared" si="1"/>
        <v>99213.004799999995</v>
      </c>
    </row>
    <row r="16" spans="1:8" x14ac:dyDescent="0.25">
      <c r="A16" t="s">
        <v>12</v>
      </c>
      <c r="B16" s="6">
        <f>NPV(10%,C15:F15)</f>
        <v>334591.95580144029</v>
      </c>
    </row>
    <row r="18" spans="1:7" x14ac:dyDescent="0.25">
      <c r="A18" t="s">
        <v>13</v>
      </c>
      <c r="B18" s="7">
        <f>(1.07*1.047)-1</f>
        <v>0.12029000000000001</v>
      </c>
    </row>
    <row r="19" spans="1:7" x14ac:dyDescent="0.25">
      <c r="A19" t="s">
        <v>14</v>
      </c>
      <c r="B19" s="9">
        <f>(100/(100-2))^(360/45)-1</f>
        <v>0.17541544878775972</v>
      </c>
      <c r="C19" s="8">
        <f>(100/(100-2))^(360/75)-1</f>
        <v>0.10183061842012409</v>
      </c>
      <c r="D19" s="8">
        <f>(100/(100-1))^(360/42)-1</f>
        <v>8.9965163770944878E-2</v>
      </c>
    </row>
    <row r="21" spans="1:7" x14ac:dyDescent="0.25">
      <c r="A21" t="s">
        <v>15</v>
      </c>
      <c r="B21">
        <v>0</v>
      </c>
      <c r="C21">
        <v>1</v>
      </c>
      <c r="D21">
        <v>2</v>
      </c>
      <c r="E21">
        <v>3</v>
      </c>
      <c r="F21">
        <v>4</v>
      </c>
      <c r="G21">
        <v>5</v>
      </c>
    </row>
    <row r="22" spans="1:7" x14ac:dyDescent="0.25">
      <c r="A22" t="s">
        <v>10</v>
      </c>
      <c r="B22">
        <v>75</v>
      </c>
      <c r="C22">
        <v>45</v>
      </c>
      <c r="D22">
        <v>45</v>
      </c>
      <c r="E22">
        <v>45</v>
      </c>
      <c r="F22">
        <v>45</v>
      </c>
      <c r="G22">
        <v>45</v>
      </c>
    </row>
    <row r="23" spans="1:7" x14ac:dyDescent="0.25">
      <c r="A23" t="s">
        <v>12</v>
      </c>
      <c r="B23" s="10">
        <f>NPV(B24,B22:G22)</f>
        <v>290.97324256166615</v>
      </c>
      <c r="C23">
        <v>300</v>
      </c>
      <c r="D23" s="10">
        <f>C23-B23</f>
        <v>9.0267574383338456</v>
      </c>
    </row>
    <row r="24" spans="1:7" x14ac:dyDescent="0.25">
      <c r="A24" t="s">
        <v>16</v>
      </c>
      <c r="B24" s="8">
        <f>1.12^(1/12)-1</f>
        <v>9.4887929345830457E-3</v>
      </c>
    </row>
    <row r="26" spans="1:7" x14ac:dyDescent="0.25">
      <c r="A26" t="s">
        <v>17</v>
      </c>
      <c r="B26">
        <f>-43000*5%</f>
        <v>-2150</v>
      </c>
    </row>
    <row r="28" spans="1:7" x14ac:dyDescent="0.25">
      <c r="A28" t="s">
        <v>18</v>
      </c>
    </row>
    <row r="29" spans="1:7" x14ac:dyDescent="0.25">
      <c r="A29" t="s">
        <v>2</v>
      </c>
      <c r="B29">
        <v>0</v>
      </c>
      <c r="C29">
        <v>1</v>
      </c>
      <c r="D29">
        <v>2</v>
      </c>
      <c r="E29">
        <v>3</v>
      </c>
      <c r="F29">
        <v>4</v>
      </c>
      <c r="G29">
        <v>5</v>
      </c>
    </row>
    <row r="30" spans="1:7" x14ac:dyDescent="0.25">
      <c r="A30" t="s">
        <v>19</v>
      </c>
      <c r="B30" s="3">
        <v>-200000</v>
      </c>
      <c r="C30" s="3">
        <v>-200000</v>
      </c>
      <c r="D30" s="3">
        <v>-200000</v>
      </c>
      <c r="E30" s="3">
        <v>-200000</v>
      </c>
      <c r="F30" s="3"/>
      <c r="G30" s="3"/>
    </row>
    <row r="31" spans="1:7" x14ac:dyDescent="0.25">
      <c r="A31" t="s">
        <v>20</v>
      </c>
      <c r="D31">
        <f>-B30*30%</f>
        <v>60000</v>
      </c>
      <c r="E31">
        <f t="shared" ref="E31:G31" si="2">-C30*30%</f>
        <v>60000</v>
      </c>
      <c r="F31">
        <f t="shared" si="2"/>
        <v>60000</v>
      </c>
      <c r="G31">
        <f t="shared" si="2"/>
        <v>60000</v>
      </c>
    </row>
    <row r="32" spans="1:7" x14ac:dyDescent="0.25">
      <c r="A32" t="s">
        <v>21</v>
      </c>
      <c r="B32" s="3">
        <f>SUM(B30:B31)</f>
        <v>-200000</v>
      </c>
      <c r="C32" s="3">
        <f t="shared" ref="C32:G32" si="3">SUM(C30:C31)</f>
        <v>-200000</v>
      </c>
      <c r="D32" s="3">
        <f t="shared" si="3"/>
        <v>-140000</v>
      </c>
      <c r="E32" s="3">
        <f t="shared" si="3"/>
        <v>-140000</v>
      </c>
      <c r="F32" s="3">
        <f t="shared" si="3"/>
        <v>60000</v>
      </c>
      <c r="G32" s="3">
        <f t="shared" si="3"/>
        <v>60000</v>
      </c>
    </row>
    <row r="33" spans="1:9" x14ac:dyDescent="0.25">
      <c r="A33" t="s">
        <v>22</v>
      </c>
      <c r="B33" s="11">
        <f>NPV(6%,C32:G32)+B32</f>
        <v>-538464.33634329005</v>
      </c>
    </row>
    <row r="35" spans="1:9" x14ac:dyDescent="0.25">
      <c r="A35" t="s">
        <v>23</v>
      </c>
      <c r="B35">
        <f>(2*160000*400/5.12)^(1/2)</f>
        <v>5000</v>
      </c>
    </row>
    <row r="37" spans="1:9" x14ac:dyDescent="0.25">
      <c r="A37" t="s">
        <v>2</v>
      </c>
      <c r="B37">
        <v>0</v>
      </c>
      <c r="C37">
        <v>1</v>
      </c>
      <c r="D37">
        <v>2</v>
      </c>
      <c r="E37">
        <v>3</v>
      </c>
      <c r="F37">
        <v>4</v>
      </c>
      <c r="G37">
        <v>5</v>
      </c>
      <c r="H37">
        <v>6</v>
      </c>
      <c r="I37">
        <v>7</v>
      </c>
    </row>
    <row r="38" spans="1:9" x14ac:dyDescent="0.25">
      <c r="A38" t="s">
        <v>24</v>
      </c>
      <c r="C38">
        <v>-20000</v>
      </c>
      <c r="D38">
        <v>-20000</v>
      </c>
      <c r="E38">
        <v>-20000</v>
      </c>
      <c r="F38">
        <v>-20000</v>
      </c>
      <c r="G38">
        <v>-20000</v>
      </c>
      <c r="H38">
        <v>-20000</v>
      </c>
    </row>
    <row r="39" spans="1:9" x14ac:dyDescent="0.25">
      <c r="A39" t="s">
        <v>25</v>
      </c>
      <c r="D39">
        <f>-C38*25%</f>
        <v>5000</v>
      </c>
      <c r="E39">
        <f t="shared" ref="E39:I39" si="4">-D38*25%</f>
        <v>5000</v>
      </c>
      <c r="F39">
        <f t="shared" si="4"/>
        <v>5000</v>
      </c>
      <c r="G39">
        <f t="shared" si="4"/>
        <v>5000</v>
      </c>
      <c r="H39">
        <f t="shared" si="4"/>
        <v>5000</v>
      </c>
      <c r="I39">
        <f t="shared" si="4"/>
        <v>5000</v>
      </c>
    </row>
    <row r="40" spans="1:9" x14ac:dyDescent="0.25">
      <c r="A40" t="s">
        <v>5</v>
      </c>
      <c r="B40">
        <f>SUM(B38:B39)</f>
        <v>0</v>
      </c>
      <c r="C40">
        <f t="shared" ref="C40:I40" si="5">SUM(C38:C39)</f>
        <v>-20000</v>
      </c>
      <c r="D40">
        <f t="shared" si="5"/>
        <v>-15000</v>
      </c>
      <c r="E40">
        <f t="shared" si="5"/>
        <v>-15000</v>
      </c>
      <c r="F40">
        <f t="shared" si="5"/>
        <v>-15000</v>
      </c>
      <c r="G40">
        <f t="shared" si="5"/>
        <v>-15000</v>
      </c>
      <c r="H40">
        <f t="shared" si="5"/>
        <v>-15000</v>
      </c>
      <c r="I40">
        <f t="shared" si="5"/>
        <v>5000</v>
      </c>
    </row>
    <row r="41" spans="1:9" x14ac:dyDescent="0.25">
      <c r="A41" t="s">
        <v>12</v>
      </c>
      <c r="B41" s="6">
        <f>NPV(6%,C40:I40)</f>
        <v>-75151.560454044622</v>
      </c>
    </row>
    <row r="42" spans="1:9" x14ac:dyDescent="0.25">
      <c r="A42" t="s">
        <v>12</v>
      </c>
      <c r="B42" s="6">
        <f>NPV(6%,C39:I39)</f>
        <v>24586.621630026948</v>
      </c>
    </row>
    <row r="43" spans="1:9" x14ac:dyDescent="0.25">
      <c r="B43" s="12">
        <f>(35/30)^(1/3)-1</f>
        <v>5.2726599609396629E-2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2025-05-28T12:00:40Z</dcterms:created>
  <dcterms:modified xsi:type="dcterms:W3CDTF">2025-06-05T17:37:33Z</dcterms:modified>
</cp:coreProperties>
</file>